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925"/>
  </bookViews>
  <sheets>
    <sheet name="씨수소총괄표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7" i="1" l="1"/>
  <c r="L27" i="1"/>
  <c r="K27" i="1"/>
  <c r="J27" i="1"/>
  <c r="I27" i="1"/>
  <c r="H27" i="1"/>
  <c r="G27" i="1"/>
  <c r="F27" i="1"/>
  <c r="N26" i="1"/>
  <c r="L26" i="1"/>
  <c r="K26" i="1"/>
  <c r="J26" i="1"/>
  <c r="I26" i="1"/>
  <c r="H26" i="1"/>
  <c r="G26" i="1"/>
  <c r="F26" i="1"/>
  <c r="N33" i="1"/>
  <c r="L33" i="1"/>
  <c r="K33" i="1"/>
  <c r="J33" i="1"/>
  <c r="I33" i="1"/>
  <c r="H33" i="1"/>
  <c r="G33" i="1"/>
  <c r="F33" i="1"/>
  <c r="N31" i="1"/>
  <c r="L31" i="1"/>
  <c r="K31" i="1"/>
  <c r="J31" i="1"/>
  <c r="I31" i="1"/>
  <c r="H31" i="1"/>
  <c r="G31" i="1"/>
  <c r="F31" i="1"/>
  <c r="N28" i="1"/>
  <c r="L28" i="1"/>
  <c r="K28" i="1"/>
  <c r="J28" i="1"/>
  <c r="I28" i="1"/>
  <c r="H28" i="1"/>
  <c r="G28" i="1"/>
  <c r="F28" i="1"/>
</calcChain>
</file>

<file path=xl/sharedStrings.xml><?xml version="1.0" encoding="utf-8"?>
<sst xmlns="http://schemas.openxmlformats.org/spreadsheetml/2006/main" count="393" uniqueCount="260">
  <si>
    <t>* 각 국에서 사용하는 종합지수와 유전형질의 수치는 국가 간 상호 비교는 어려우며 각 국가 내 비교용입니다.</t>
    <phoneticPr fontId="3" type="noConversion"/>
  </si>
  <si>
    <t>성적기준일 : 2022년 12월</t>
    <phoneticPr fontId="2" type="noConversion"/>
  </si>
  <si>
    <t>한
국
선
발
씨
수
소</t>
    <phoneticPr fontId="3" type="noConversion"/>
  </si>
  <si>
    <t>씨수소명</t>
    <phoneticPr fontId="3" type="noConversion"/>
  </si>
  <si>
    <t>정액
번호</t>
    <phoneticPr fontId="3" type="noConversion"/>
  </si>
  <si>
    <t>KTPI</t>
  </si>
  <si>
    <t>건강</t>
    <phoneticPr fontId="3" type="noConversion"/>
  </si>
  <si>
    <t>유전</t>
    <phoneticPr fontId="3" type="noConversion"/>
  </si>
  <si>
    <t>경제</t>
    <phoneticPr fontId="3" type="noConversion"/>
  </si>
  <si>
    <t>유 량</t>
  </si>
  <si>
    <t>지방량</t>
    <phoneticPr fontId="3" type="noConversion"/>
  </si>
  <si>
    <t>단백량</t>
    <phoneticPr fontId="3" type="noConversion"/>
  </si>
  <si>
    <t>체형</t>
    <phoneticPr fontId="3" type="noConversion"/>
  </si>
  <si>
    <t>유방</t>
  </si>
  <si>
    <t>발굽과 다리</t>
    <phoneticPr fontId="3" type="noConversion"/>
  </si>
  <si>
    <t>허리강건성</t>
    <phoneticPr fontId="2" type="noConversion"/>
  </si>
  <si>
    <t>체세포 점수</t>
    <phoneticPr fontId="2" type="noConversion"/>
  </si>
  <si>
    <t>A2A2</t>
    <phoneticPr fontId="3" type="noConversion"/>
  </si>
  <si>
    <t>경제수명</t>
    <phoneticPr fontId="3" type="noConversion"/>
  </si>
  <si>
    <t>(Kg) </t>
  </si>
  <si>
    <t>CONF</t>
    <phoneticPr fontId="3" type="noConversion"/>
  </si>
  <si>
    <t>UDC</t>
  </si>
  <si>
    <t>FLC</t>
    <phoneticPr fontId="2" type="noConversion"/>
  </si>
  <si>
    <t>LRS</t>
    <phoneticPr fontId="2" type="noConversion"/>
  </si>
  <si>
    <t>SCS</t>
    <phoneticPr fontId="3" type="noConversion"/>
  </si>
  <si>
    <r>
      <rPr>
        <sz val="9.35"/>
        <color theme="1"/>
        <rFont val="맑은 고딕"/>
        <family val="3"/>
        <charset val="129"/>
      </rPr>
      <t>β</t>
    </r>
    <r>
      <rPr>
        <sz val="9.35"/>
        <color theme="1"/>
        <rFont val="굴림체"/>
        <family val="3"/>
        <charset val="129"/>
      </rPr>
      <t>-casein</t>
    </r>
    <phoneticPr fontId="3" type="noConversion"/>
  </si>
  <si>
    <t>HL</t>
    <phoneticPr fontId="2" type="noConversion"/>
  </si>
  <si>
    <t>볼케이노</t>
    <phoneticPr fontId="2" type="noConversion"/>
  </si>
  <si>
    <t>208HO 00693</t>
    <phoneticPr fontId="2" type="noConversion"/>
  </si>
  <si>
    <t>옵저버</t>
    <phoneticPr fontId="2" type="noConversion"/>
  </si>
  <si>
    <t>맨오맨</t>
    <phoneticPr fontId="2" type="noConversion"/>
  </si>
  <si>
    <t>A1A2</t>
  </si>
  <si>
    <t>킹덤</t>
    <phoneticPr fontId="2" type="noConversion"/>
  </si>
  <si>
    <t>208HO 00690</t>
    <phoneticPr fontId="2" type="noConversion"/>
  </si>
  <si>
    <t>맨오맨</t>
    <phoneticPr fontId="2" type="noConversion"/>
  </si>
  <si>
    <t>볼튼</t>
    <phoneticPr fontId="2" type="noConversion"/>
  </si>
  <si>
    <t>A2A2</t>
  </si>
  <si>
    <t>롤렉스</t>
    <phoneticPr fontId="2" type="noConversion"/>
  </si>
  <si>
    <t>208HO 00684</t>
    <phoneticPr fontId="2" type="noConversion"/>
  </si>
  <si>
    <t>브라울러</t>
    <phoneticPr fontId="2" type="noConversion"/>
  </si>
  <si>
    <t>A1A1</t>
  </si>
  <si>
    <t>티오피</t>
    <phoneticPr fontId="2" type="noConversion"/>
  </si>
  <si>
    <t>208HO 00682</t>
    <phoneticPr fontId="2" type="noConversion"/>
  </si>
  <si>
    <t>쿼트로</t>
    <phoneticPr fontId="2" type="noConversion"/>
  </si>
  <si>
    <t>208HO 00669</t>
    <phoneticPr fontId="2" type="noConversion"/>
  </si>
  <si>
    <t>윈드브룩</t>
    <phoneticPr fontId="2" type="noConversion"/>
  </si>
  <si>
    <t>골드윈</t>
    <phoneticPr fontId="2" type="noConversion"/>
  </si>
  <si>
    <t>굿쉐이프</t>
    <phoneticPr fontId="2" type="noConversion"/>
  </si>
  <si>
    <t>208HO 00668</t>
    <phoneticPr fontId="2" type="noConversion"/>
  </si>
  <si>
    <t>도르시</t>
    <phoneticPr fontId="2" type="noConversion"/>
  </si>
  <si>
    <t>백신</t>
    <phoneticPr fontId="2" type="noConversion"/>
  </si>
  <si>
    <t>208HO 00663</t>
    <phoneticPr fontId="2" type="noConversion"/>
  </si>
  <si>
    <t>옵저버</t>
    <phoneticPr fontId="2" type="noConversion"/>
  </si>
  <si>
    <t>히어로</t>
    <phoneticPr fontId="2" type="noConversion"/>
  </si>
  <si>
    <t>208HO 00623</t>
    <phoneticPr fontId="2" type="noConversion"/>
  </si>
  <si>
    <t>싸이몬</t>
    <phoneticPr fontId="2" type="noConversion"/>
  </si>
  <si>
    <t>208HO 00617</t>
    <phoneticPr fontId="2" type="noConversion"/>
  </si>
  <si>
    <t>알타아이오타</t>
    <phoneticPr fontId="2" type="noConversion"/>
  </si>
  <si>
    <t>로또</t>
    <phoneticPr fontId="2" type="noConversion"/>
  </si>
  <si>
    <t>208HO 00607</t>
    <phoneticPr fontId="2" type="noConversion"/>
  </si>
  <si>
    <t>싼타페</t>
    <phoneticPr fontId="2" type="noConversion"/>
  </si>
  <si>
    <t>208HO 00601</t>
    <phoneticPr fontId="2" type="noConversion"/>
  </si>
  <si>
    <t>슬리맨</t>
    <phoneticPr fontId="2" type="noConversion"/>
  </si>
  <si>
    <t>제네시스</t>
    <phoneticPr fontId="2" type="noConversion"/>
  </si>
  <si>
    <t>208HO 00595</t>
    <phoneticPr fontId="2" type="noConversion"/>
  </si>
  <si>
    <t>스페셜</t>
    <phoneticPr fontId="2" type="noConversion"/>
  </si>
  <si>
    <t>208HO 00570</t>
    <phoneticPr fontId="2" type="noConversion"/>
  </si>
  <si>
    <t>MR 번즈</t>
    <phoneticPr fontId="2" type="noConversion"/>
  </si>
  <si>
    <t>비티에스</t>
    <phoneticPr fontId="2" type="noConversion"/>
  </si>
  <si>
    <t>208HO 00556</t>
    <phoneticPr fontId="2" type="noConversion"/>
  </si>
  <si>
    <t>고스트</t>
    <phoneticPr fontId="2" type="noConversion"/>
  </si>
  <si>
    <t>208HO 00554</t>
    <phoneticPr fontId="2" type="noConversion"/>
  </si>
  <si>
    <t>제라드</t>
    <phoneticPr fontId="2" type="noConversion"/>
  </si>
  <si>
    <t>크라운</t>
    <phoneticPr fontId="2" type="noConversion"/>
  </si>
  <si>
    <t>208HO 00540</t>
    <phoneticPr fontId="2" type="noConversion"/>
  </si>
  <si>
    <t>골디</t>
    <phoneticPr fontId="2" type="noConversion"/>
  </si>
  <si>
    <t>208HO 00526</t>
    <phoneticPr fontId="2" type="noConversion"/>
  </si>
  <si>
    <t>앨런</t>
    <phoneticPr fontId="2" type="noConversion"/>
  </si>
  <si>
    <t>니아스</t>
    <phoneticPr fontId="2" type="noConversion"/>
  </si>
  <si>
    <t>208HO 10312</t>
    <phoneticPr fontId="2" type="noConversion"/>
  </si>
  <si>
    <t>밀리언</t>
    <phoneticPr fontId="2" type="noConversion"/>
  </si>
  <si>
    <t>젠틀맨</t>
    <phoneticPr fontId="2" type="noConversion"/>
  </si>
  <si>
    <t>208HO 10293</t>
    <phoneticPr fontId="2" type="noConversion"/>
  </si>
  <si>
    <t>본에어</t>
    <phoneticPr fontId="2" type="noConversion"/>
  </si>
  <si>
    <t>타이타닉</t>
    <phoneticPr fontId="2" type="noConversion"/>
  </si>
  <si>
    <t>제우스</t>
    <phoneticPr fontId="2" type="noConversion"/>
  </si>
  <si>
    <t>208HO 10281</t>
    <phoneticPr fontId="2" type="noConversion"/>
  </si>
  <si>
    <t>알타백스터</t>
    <phoneticPr fontId="2" type="noConversion"/>
  </si>
  <si>
    <t>모티</t>
    <phoneticPr fontId="2" type="noConversion"/>
  </si>
  <si>
    <t>크로스</t>
    <phoneticPr fontId="2" type="noConversion"/>
  </si>
  <si>
    <t>208HO 10262</t>
    <phoneticPr fontId="2" type="noConversion"/>
  </si>
  <si>
    <t>벅아이</t>
    <phoneticPr fontId="2" type="noConversion"/>
  </si>
  <si>
    <t>루이</t>
    <phoneticPr fontId="2" type="noConversion"/>
  </si>
  <si>
    <t>에이스</t>
    <phoneticPr fontId="2" type="noConversion"/>
  </si>
  <si>
    <t>208HO 10254</t>
    <phoneticPr fontId="2" type="noConversion"/>
  </si>
  <si>
    <t>알타백스터</t>
    <phoneticPr fontId="2" type="noConversion"/>
  </si>
  <si>
    <t>챔피언</t>
    <phoneticPr fontId="2" type="noConversion"/>
  </si>
  <si>
    <t>초이스</t>
    <phoneticPr fontId="2" type="noConversion"/>
  </si>
  <si>
    <t>208HO 10247</t>
    <phoneticPr fontId="2" type="noConversion"/>
  </si>
  <si>
    <t>블리츠</t>
    <phoneticPr fontId="2" type="noConversion"/>
  </si>
  <si>
    <t>굿럭</t>
    <phoneticPr fontId="2" type="noConversion"/>
  </si>
  <si>
    <t>208HO 10228</t>
    <phoneticPr fontId="2" type="noConversion"/>
  </si>
  <si>
    <t>프리렌스</t>
    <phoneticPr fontId="2" type="noConversion"/>
  </si>
  <si>
    <t>비스토</t>
    <phoneticPr fontId="2" type="noConversion"/>
  </si>
  <si>
    <t>208HO 10223</t>
    <phoneticPr fontId="2" type="noConversion"/>
  </si>
  <si>
    <t>미
국
성
적
씨
수
소</t>
    <phoneticPr fontId="3" type="noConversion"/>
  </si>
  <si>
    <t>씨수소명</t>
    <phoneticPr fontId="3" type="noConversion"/>
  </si>
  <si>
    <t>정액
번호</t>
    <phoneticPr fontId="3" type="noConversion"/>
  </si>
  <si>
    <t>GTPI</t>
    <phoneticPr fontId="3" type="noConversion"/>
  </si>
  <si>
    <t>번식</t>
    <phoneticPr fontId="2" type="noConversion"/>
  </si>
  <si>
    <t>유전</t>
    <phoneticPr fontId="2" type="noConversion"/>
  </si>
  <si>
    <t>경제</t>
    <phoneticPr fontId="2" type="noConversion"/>
  </si>
  <si>
    <t>지방량</t>
    <phoneticPr fontId="3" type="noConversion"/>
  </si>
  <si>
    <t>단백량</t>
    <phoneticPr fontId="3" type="noConversion"/>
  </si>
  <si>
    <t>체형</t>
  </si>
  <si>
    <t>초산월령</t>
    <phoneticPr fontId="2" type="noConversion"/>
  </si>
  <si>
    <t>체세포 점수</t>
    <phoneticPr fontId="2" type="noConversion"/>
  </si>
  <si>
    <t>생산수명</t>
    <phoneticPr fontId="3" type="noConversion"/>
  </si>
  <si>
    <t>(lb) </t>
    <phoneticPr fontId="3" type="noConversion"/>
  </si>
  <si>
    <t>PTAT</t>
    <phoneticPr fontId="3" type="noConversion"/>
  </si>
  <si>
    <t>FLC</t>
    <phoneticPr fontId="3" type="noConversion"/>
  </si>
  <si>
    <t>EFC</t>
    <phoneticPr fontId="2" type="noConversion"/>
  </si>
  <si>
    <r>
      <rPr>
        <sz val="9.35"/>
        <color indexed="8"/>
        <rFont val="맑은 고딕"/>
        <family val="3"/>
        <charset val="129"/>
      </rPr>
      <t>β</t>
    </r>
    <r>
      <rPr>
        <sz val="9.35"/>
        <color indexed="8"/>
        <rFont val="굴림체"/>
        <family val="3"/>
        <charset val="129"/>
      </rPr>
      <t>-casein</t>
    </r>
    <phoneticPr fontId="3" type="noConversion"/>
  </si>
  <si>
    <t>PL</t>
    <phoneticPr fontId="3" type="noConversion"/>
  </si>
  <si>
    <t>카슨</t>
    <phoneticPr fontId="2" type="noConversion"/>
  </si>
  <si>
    <t>208HO 00355</t>
    <phoneticPr fontId="2" type="noConversion"/>
  </si>
  <si>
    <t>탬파</t>
    <phoneticPr fontId="2" type="noConversion"/>
  </si>
  <si>
    <t>탈리노</t>
    <phoneticPr fontId="2" type="noConversion"/>
  </si>
  <si>
    <t>빅딜</t>
    <phoneticPr fontId="2" type="noConversion"/>
  </si>
  <si>
    <t>208HO 00353</t>
    <phoneticPr fontId="2" type="noConversion"/>
  </si>
  <si>
    <t>구즈만</t>
    <phoneticPr fontId="2" type="noConversion"/>
  </si>
  <si>
    <t>다이나모</t>
    <phoneticPr fontId="2" type="noConversion"/>
  </si>
  <si>
    <t>브레이크아웃</t>
    <phoneticPr fontId="2" type="noConversion"/>
  </si>
  <si>
    <t>208HO 00352</t>
    <phoneticPr fontId="2" type="noConversion"/>
  </si>
  <si>
    <t>찰</t>
    <phoneticPr fontId="2" type="noConversion"/>
  </si>
  <si>
    <t>프래즐드</t>
    <phoneticPr fontId="2" type="noConversion"/>
  </si>
  <si>
    <t>밀트</t>
    <phoneticPr fontId="2" type="noConversion"/>
  </si>
  <si>
    <t>208HO 00350</t>
    <phoneticPr fontId="2" type="noConversion"/>
  </si>
  <si>
    <t>프래즐드</t>
    <phoneticPr fontId="2" type="noConversion"/>
  </si>
  <si>
    <t>미기</t>
    <phoneticPr fontId="2" type="noConversion"/>
  </si>
  <si>
    <t>208HO 00348</t>
    <phoneticPr fontId="2" type="noConversion"/>
  </si>
  <si>
    <t>포츈</t>
    <phoneticPr fontId="2" type="noConversion"/>
  </si>
  <si>
    <t>모데스티</t>
    <phoneticPr fontId="2" type="noConversion"/>
  </si>
  <si>
    <t>다코민</t>
    <phoneticPr fontId="2" type="noConversion"/>
  </si>
  <si>
    <t>208HO 00346</t>
    <phoneticPr fontId="2" type="noConversion"/>
  </si>
  <si>
    <t>대디</t>
    <phoneticPr fontId="2" type="noConversion"/>
  </si>
  <si>
    <t>로버스트</t>
    <phoneticPr fontId="2" type="noConversion"/>
  </si>
  <si>
    <t>하이패션</t>
    <phoneticPr fontId="2" type="noConversion"/>
  </si>
  <si>
    <t>208HO 00344</t>
    <phoneticPr fontId="2" type="noConversion"/>
  </si>
  <si>
    <t>메이플라워</t>
    <phoneticPr fontId="2" type="noConversion"/>
  </si>
  <si>
    <t>메시</t>
    <phoneticPr fontId="2" type="noConversion"/>
  </si>
  <si>
    <t>스테미나</t>
    <phoneticPr fontId="2" type="noConversion"/>
  </si>
  <si>
    <t>208HO 00342</t>
    <phoneticPr fontId="2" type="noConversion"/>
  </si>
  <si>
    <t>모글</t>
    <phoneticPr fontId="2" type="noConversion"/>
  </si>
  <si>
    <t>메시</t>
    <phoneticPr fontId="2" type="noConversion"/>
  </si>
  <si>
    <t>터피</t>
    <phoneticPr fontId="2" type="noConversion"/>
  </si>
  <si>
    <t>208HO 00341</t>
    <phoneticPr fontId="2" type="noConversion"/>
  </si>
  <si>
    <t>누메로 우노</t>
    <phoneticPr fontId="2" type="noConversion"/>
  </si>
  <si>
    <t>콜비</t>
    <phoneticPr fontId="2" type="noConversion"/>
  </si>
  <si>
    <t>앤텁</t>
    <phoneticPr fontId="2" type="noConversion"/>
  </si>
  <si>
    <t>208HO 00340</t>
    <phoneticPr fontId="2" type="noConversion"/>
  </si>
  <si>
    <t>플렌티풀</t>
    <phoneticPr fontId="2" type="noConversion"/>
  </si>
  <si>
    <t>208HO 00336</t>
    <phoneticPr fontId="2" type="noConversion"/>
  </si>
  <si>
    <t>플래넷</t>
    <phoneticPr fontId="2" type="noConversion"/>
  </si>
  <si>
    <t>카니발</t>
    <phoneticPr fontId="2" type="noConversion"/>
  </si>
  <si>
    <t>208HO 00335</t>
    <phoneticPr fontId="2" type="noConversion"/>
  </si>
  <si>
    <t>트리거</t>
    <phoneticPr fontId="2" type="noConversion"/>
  </si>
  <si>
    <t>벅아이</t>
    <phoneticPr fontId="2" type="noConversion"/>
  </si>
  <si>
    <t>위너</t>
    <phoneticPr fontId="2" type="noConversion"/>
  </si>
  <si>
    <t>208HO 00332</t>
    <phoneticPr fontId="2" type="noConversion"/>
  </si>
  <si>
    <t>오만</t>
    <phoneticPr fontId="2" type="noConversion"/>
  </si>
  <si>
    <t>로저스</t>
    <phoneticPr fontId="2" type="noConversion"/>
  </si>
  <si>
    <t>208HO 00330</t>
    <phoneticPr fontId="2" type="noConversion"/>
  </si>
  <si>
    <t>208HO 00327</t>
    <phoneticPr fontId="2" type="noConversion"/>
  </si>
  <si>
    <t>알타백스터</t>
    <phoneticPr fontId="2" type="noConversion"/>
  </si>
  <si>
    <t>쇼틀</t>
    <phoneticPr fontId="2" type="noConversion"/>
  </si>
  <si>
    <t>캐
나
다
성
적
씨
수
소</t>
    <phoneticPr fontId="3" type="noConversion"/>
  </si>
  <si>
    <t>정액
번호</t>
    <phoneticPr fontId="3" type="noConversion"/>
  </si>
  <si>
    <t>GLPI</t>
    <phoneticPr fontId="3" type="noConversion"/>
  </si>
  <si>
    <t>단백량</t>
    <phoneticPr fontId="3" type="noConversion"/>
  </si>
  <si>
    <t xml:space="preserve">체형 </t>
    <phoneticPr fontId="3" type="noConversion"/>
  </si>
  <si>
    <t>유용강건성</t>
    <phoneticPr fontId="3" type="noConversion"/>
  </si>
  <si>
    <t>축군수명</t>
    <phoneticPr fontId="3" type="noConversion"/>
  </si>
  <si>
    <t>MS</t>
    <phoneticPr fontId="3" type="noConversion"/>
  </si>
  <si>
    <t>F&amp;L</t>
    <phoneticPr fontId="3" type="noConversion"/>
  </si>
  <si>
    <t>DSTR</t>
    <phoneticPr fontId="3" type="noConversion"/>
  </si>
  <si>
    <t>HL</t>
    <phoneticPr fontId="3" type="noConversion"/>
  </si>
  <si>
    <t>무비스타</t>
    <phoneticPr fontId="2" type="noConversion"/>
  </si>
  <si>
    <t>208HO 00354</t>
    <phoneticPr fontId="2" type="noConversion"/>
  </si>
  <si>
    <t>아인슈타인</t>
    <phoneticPr fontId="2" type="noConversion"/>
  </si>
  <si>
    <t>포지티브</t>
    <phoneticPr fontId="2" type="noConversion"/>
  </si>
  <si>
    <t>문샷</t>
    <phoneticPr fontId="2" type="noConversion"/>
  </si>
  <si>
    <t>208HO 00351</t>
    <phoneticPr fontId="2" type="noConversion"/>
  </si>
  <si>
    <t>플래그쉽</t>
    <phoneticPr fontId="2" type="noConversion"/>
  </si>
  <si>
    <t>루반</t>
    <phoneticPr fontId="2" type="noConversion"/>
  </si>
  <si>
    <t>208HO 00347</t>
    <phoneticPr fontId="2" type="noConversion"/>
  </si>
  <si>
    <t>반다레스</t>
    <phoneticPr fontId="2" type="noConversion"/>
  </si>
  <si>
    <t>루비콘</t>
    <phoneticPr fontId="2" type="noConversion"/>
  </si>
  <si>
    <t>알타빙고</t>
    <phoneticPr fontId="2" type="noConversion"/>
  </si>
  <si>
    <t>208HO 00339</t>
    <phoneticPr fontId="2" type="noConversion"/>
  </si>
  <si>
    <t>맥커첸</t>
    <phoneticPr fontId="2" type="noConversion"/>
  </si>
  <si>
    <t>레이커</t>
    <phoneticPr fontId="2" type="noConversion"/>
  </si>
  <si>
    <t>208HO 00338</t>
    <phoneticPr fontId="2" type="noConversion"/>
  </si>
  <si>
    <t>보우저</t>
    <phoneticPr fontId="2" type="noConversion"/>
  </si>
  <si>
    <t>레오</t>
    <phoneticPr fontId="2" type="noConversion"/>
  </si>
  <si>
    <t>208HO 00333</t>
    <phoneticPr fontId="2" type="noConversion"/>
  </si>
  <si>
    <t>알타메테오</t>
    <phoneticPr fontId="2" type="noConversion"/>
  </si>
  <si>
    <t>니프티</t>
    <phoneticPr fontId="2" type="noConversion"/>
  </si>
  <si>
    <t>셀렙</t>
    <phoneticPr fontId="2" type="noConversion"/>
  </si>
  <si>
    <t>208HO 00329</t>
    <phoneticPr fontId="2" type="noConversion"/>
  </si>
  <si>
    <t>※ (수치) = - 수치</t>
    <phoneticPr fontId="2" type="noConversion"/>
  </si>
  <si>
    <t xml:space="preserve"> 주1)한국 농촌진흥청 국립축산과학원</t>
    <phoneticPr fontId="3" type="noConversion"/>
  </si>
  <si>
    <t xml:space="preserve">    2)미국 홀스타인 협회(Holstein Association USA)</t>
    <phoneticPr fontId="3" type="noConversion"/>
  </si>
  <si>
    <t>3)캐나다 낙농자료센타(Canadian Dairy Network)</t>
    <phoneticPr fontId="3" type="noConversion"/>
  </si>
  <si>
    <r>
      <t>알타버져</t>
    </r>
    <r>
      <rPr>
        <sz val="10"/>
        <color rgb="FFFF0000"/>
        <rFont val="굴림"/>
        <family val="3"/>
        <charset val="129"/>
      </rPr>
      <t xml:space="preserve"> RC*</t>
    </r>
    <phoneticPr fontId="2" type="noConversion"/>
  </si>
  <si>
    <r>
      <t xml:space="preserve">나이스 </t>
    </r>
    <r>
      <rPr>
        <sz val="10"/>
        <color rgb="FFFF0000"/>
        <rFont val="굴림"/>
        <family val="3"/>
        <charset val="129"/>
      </rPr>
      <t>RC*</t>
    </r>
    <phoneticPr fontId="2" type="noConversion"/>
  </si>
  <si>
    <t>단가</t>
    <phoneticPr fontId="3" type="noConversion"/>
  </si>
  <si>
    <t>트레이서</t>
    <phoneticPr fontId="2" type="noConversion"/>
  </si>
  <si>
    <t>208HO 00349</t>
    <phoneticPr fontId="2" type="noConversion"/>
  </si>
  <si>
    <t>그란데</t>
    <phoneticPr fontId="2" type="noConversion"/>
  </si>
  <si>
    <t>모하비</t>
    <phoneticPr fontId="2" type="noConversion"/>
  </si>
  <si>
    <t>208HO 00532</t>
    <phoneticPr fontId="2" type="noConversion"/>
  </si>
  <si>
    <t>208HO 00531</t>
    <phoneticPr fontId="2" type="noConversion"/>
  </si>
  <si>
    <t>알엠</t>
    <phoneticPr fontId="2" type="noConversion"/>
  </si>
  <si>
    <t>208HO 00567</t>
    <phoneticPr fontId="2" type="noConversion"/>
  </si>
  <si>
    <t>썬샤인</t>
    <phoneticPr fontId="2" type="noConversion"/>
  </si>
  <si>
    <t>208HO 00624</t>
    <phoneticPr fontId="2" type="noConversion"/>
  </si>
  <si>
    <t>럭키</t>
    <phoneticPr fontId="2" type="noConversion"/>
  </si>
  <si>
    <t>208HO 00544</t>
    <phoneticPr fontId="2" type="noConversion"/>
  </si>
  <si>
    <t>맨오맨</t>
  </si>
  <si>
    <t>맨오맨</t>
    <phoneticPr fontId="2" type="noConversion"/>
  </si>
  <si>
    <t>골드윈</t>
    <phoneticPr fontId="2" type="noConversion"/>
  </si>
  <si>
    <t>루우</t>
    <phoneticPr fontId="2" type="noConversion"/>
  </si>
  <si>
    <t>조슈퍼</t>
    <phoneticPr fontId="2" type="noConversion"/>
  </si>
  <si>
    <t>마리우스</t>
    <phoneticPr fontId="2" type="noConversion"/>
  </si>
  <si>
    <t>-</t>
    <phoneticPr fontId="2" type="noConversion"/>
  </si>
  <si>
    <t>쇼틀</t>
    <phoneticPr fontId="2" type="noConversion"/>
  </si>
  <si>
    <t>천원/str.</t>
    <phoneticPr fontId="2" type="noConversion"/>
  </si>
  <si>
    <t>가격</t>
    <phoneticPr fontId="3" type="noConversion"/>
  </si>
  <si>
    <t>미정</t>
    <phoneticPr fontId="2" type="noConversion"/>
  </si>
  <si>
    <t>208HO 00726</t>
    <phoneticPr fontId="2" type="noConversion"/>
  </si>
  <si>
    <t>208HO 00714</t>
    <phoneticPr fontId="2" type="noConversion"/>
  </si>
  <si>
    <t>208HO 00712</t>
    <phoneticPr fontId="2" type="noConversion"/>
  </si>
  <si>
    <t>빅쇼</t>
    <phoneticPr fontId="2" type="noConversion"/>
  </si>
  <si>
    <t>타겟</t>
    <phoneticPr fontId="2" type="noConversion"/>
  </si>
  <si>
    <t>봄베로</t>
    <phoneticPr fontId="2" type="noConversion"/>
  </si>
  <si>
    <t>생산능력
종합지수</t>
    <phoneticPr fontId="2" type="noConversion"/>
  </si>
  <si>
    <t>생애
수익지수</t>
    <phoneticPr fontId="3" type="noConversion"/>
  </si>
  <si>
    <r>
      <t>추정육종가</t>
    </r>
    <r>
      <rPr>
        <sz val="11"/>
        <color theme="1"/>
        <rFont val="굴림체"/>
        <family val="3"/>
        <charset val="129"/>
      </rPr>
      <t xml:space="preserve"> (EBV)</t>
    </r>
    <phoneticPr fontId="3" type="noConversion"/>
  </si>
  <si>
    <r>
      <t xml:space="preserve">혈통
</t>
    </r>
    <r>
      <rPr>
        <sz val="9.35"/>
        <color theme="1"/>
        <rFont val="굴림체"/>
        <family val="3"/>
        <charset val="129"/>
      </rPr>
      <t>(외조부명)</t>
    </r>
    <phoneticPr fontId="3" type="noConversion"/>
  </si>
  <si>
    <r>
      <t xml:space="preserve">혈통
</t>
    </r>
    <r>
      <rPr>
        <sz val="9.35"/>
        <color theme="1"/>
        <rFont val="굴림체"/>
        <family val="3"/>
        <charset val="129"/>
      </rPr>
      <t>(아비명)</t>
    </r>
    <phoneticPr fontId="3" type="noConversion"/>
  </si>
  <si>
    <r>
      <t xml:space="preserve">혈통
</t>
    </r>
    <r>
      <rPr>
        <sz val="9.35"/>
        <color indexed="8"/>
        <rFont val="굴림체"/>
        <family val="3"/>
        <charset val="129"/>
      </rPr>
      <t>(외조부명)</t>
    </r>
    <phoneticPr fontId="3" type="noConversion"/>
  </si>
  <si>
    <r>
      <t xml:space="preserve">혈통
</t>
    </r>
    <r>
      <rPr>
        <sz val="9.35"/>
        <color indexed="8"/>
        <rFont val="굴림체"/>
        <family val="3"/>
        <charset val="129"/>
      </rPr>
      <t>(아비명)</t>
    </r>
    <phoneticPr fontId="3" type="noConversion"/>
  </si>
  <si>
    <r>
      <t>유전전달능력</t>
    </r>
    <r>
      <rPr>
        <sz val="11"/>
        <color indexed="8"/>
        <rFont val="굴림체"/>
        <family val="3"/>
        <charset val="129"/>
      </rPr>
      <t xml:space="preserve"> (PTA)</t>
    </r>
    <phoneticPr fontId="3" type="noConversion"/>
  </si>
  <si>
    <r>
      <t>추정육종가</t>
    </r>
    <r>
      <rPr>
        <sz val="11"/>
        <color indexed="8"/>
        <rFont val="굴림체"/>
        <family val="3"/>
        <charset val="129"/>
      </rPr>
      <t xml:space="preserve"> (EBV)</t>
    </r>
    <phoneticPr fontId="3" type="noConversion"/>
  </si>
  <si>
    <t>A1A2</t>
    <phoneticPr fontId="2" type="noConversion"/>
  </si>
  <si>
    <t>옵저버</t>
  </si>
  <si>
    <t>옵저버</t>
    <phoneticPr fontId="2" type="noConversion"/>
  </si>
  <si>
    <t>브라울러</t>
    <phoneticPr fontId="2" type="noConversion"/>
  </si>
  <si>
    <t>(붙임2)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</si>
</sst>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176" formatCode="0.00_ "/>
    <numFmt numFmtId="177" formatCode="#,##0_ "/>
    <numFmt numFmtId="178" formatCode="#,##0_);\(#,##0\)"/>
    <numFmt numFmtId="179" formatCode="#,##0.00_);\(#,##0.00\)"/>
    <numFmt numFmtId="180" formatCode="#,##0.00_ "/>
    <numFmt numFmtId="181" formatCode="#,##0&quot;일&quot;"/>
    <numFmt numFmtId="182" formatCode="#,##0.0&quot;일&quot;;\(#,##0.0\)&quot;일&quot;"/>
    <numFmt numFmtId="183" formatCode="0.0&quot;개월&quot;;\(0.0\)&quot;개월&quot;"/>
    <numFmt numFmtId="184" formatCode="#,##0;\(#,##0\)"/>
    <numFmt numFmtId="185" formatCode="0;\(0\)"/>
    <numFmt numFmtId="186" formatCode="0_ "/>
    <numFmt numFmtId="187" formatCode="#,##0_);[Red]\(#,##0\)"/>
    <numFmt numFmtId="188" formatCode="0_);\(0\)"/>
  </numFmts>
  <fonts count="3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.35"/>
      <color indexed="8"/>
      <name val="굴림체"/>
      <family val="3"/>
      <charset val="129"/>
    </font>
    <font>
      <sz val="9.35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9.35"/>
      <color theme="1"/>
      <name val="맑은 고딕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체"/>
      <family val="3"/>
      <charset val="129"/>
    </font>
    <font>
      <b/>
      <sz val="10"/>
      <name val="굴림"/>
      <family val="3"/>
      <charset val="129"/>
    </font>
    <font>
      <sz val="10"/>
      <color theme="1"/>
      <name val="굴림체"/>
      <family val="3"/>
      <charset val="129"/>
    </font>
    <font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0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10"/>
      <color theme="1"/>
      <name val="굴림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굴림체"/>
      <family val="3"/>
      <charset val="129"/>
    </font>
    <font>
      <sz val="9.35"/>
      <color indexed="8"/>
      <name val="맑은 고딕"/>
      <family val="3"/>
      <charset val="129"/>
    </font>
    <font>
      <sz val="11"/>
      <color indexed="8"/>
      <name val="굴림"/>
      <family val="3"/>
      <charset val="129"/>
    </font>
    <font>
      <sz val="9.9"/>
      <color indexed="8"/>
      <name val="굴림"/>
      <family val="3"/>
      <charset val="129"/>
    </font>
    <font>
      <sz val="10.8"/>
      <color indexed="63"/>
      <name val="굴림"/>
      <family val="3"/>
      <charset val="129"/>
    </font>
    <font>
      <sz val="10"/>
      <color rgb="FFFF0000"/>
      <name val="굴림"/>
      <family val="3"/>
      <charset val="129"/>
    </font>
    <font>
      <b/>
      <sz val="9.35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b/>
      <sz val="8"/>
      <color theme="1"/>
      <name val="굴림체"/>
      <family val="3"/>
      <charset val="129"/>
    </font>
    <font>
      <b/>
      <sz val="8.8000000000000007"/>
      <color theme="1"/>
      <name val="굴림체"/>
      <family val="3"/>
      <charset val="129"/>
    </font>
    <font>
      <b/>
      <sz val="9.35"/>
      <color indexed="8"/>
      <name val="굴림체"/>
      <family val="3"/>
      <charset val="129"/>
    </font>
    <font>
      <b/>
      <sz val="11"/>
      <color indexed="8"/>
      <name val="굴림체"/>
      <family val="3"/>
      <charset val="129"/>
    </font>
    <font>
      <b/>
      <sz val="11"/>
      <name val="돋움"/>
      <family val="3"/>
      <charset val="129"/>
    </font>
    <font>
      <b/>
      <sz val="8"/>
      <color indexed="8"/>
      <name val="굴림체"/>
      <family val="3"/>
      <charset val="129"/>
    </font>
    <font>
      <b/>
      <sz val="8.8000000000000007"/>
      <color indexed="8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0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06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horizontal="center" vertical="center"/>
    </xf>
    <xf numFmtId="176" fontId="1" fillId="0" borderId="0" xfId="1" applyNumberFormat="1" applyAlignment="1">
      <alignment horizontal="right" vertical="center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1" applyFill="1">
      <alignment vertical="center"/>
    </xf>
    <xf numFmtId="180" fontId="11" fillId="0" borderId="0" xfId="2" applyNumberFormat="1" applyFont="1" applyFill="1" applyBorder="1" applyAlignment="1">
      <alignment horizontal="center" vertical="center" wrapText="1"/>
    </xf>
    <xf numFmtId="0" fontId="1" fillId="2" borderId="0" xfId="1" applyFill="1">
      <alignment vertical="center"/>
    </xf>
    <xf numFmtId="0" fontId="8" fillId="0" borderId="17" xfId="0" applyFont="1" applyFill="1" applyBorder="1" applyAlignment="1">
      <alignment horizontal="center" vertical="center" wrapText="1"/>
    </xf>
    <xf numFmtId="178" fontId="9" fillId="0" borderId="9" xfId="0" applyNumberFormat="1" applyFont="1" applyFill="1" applyBorder="1" applyAlignment="1">
      <alignment horizontal="center" vertical="top" wrapText="1"/>
    </xf>
    <xf numFmtId="178" fontId="11" fillId="0" borderId="9" xfId="0" applyNumberFormat="1" applyFont="1" applyFill="1" applyBorder="1" applyAlignment="1">
      <alignment horizontal="center" vertical="top" wrapText="1"/>
    </xf>
    <xf numFmtId="179" fontId="11" fillId="0" borderId="9" xfId="0" applyNumberFormat="1" applyFont="1" applyFill="1" applyBorder="1" applyAlignment="1">
      <alignment horizontal="center" vertical="center" wrapText="1"/>
    </xf>
    <xf numFmtId="179" fontId="9" fillId="0" borderId="9" xfId="0" applyNumberFormat="1" applyFont="1" applyFill="1" applyBorder="1" applyAlignment="1">
      <alignment horizontal="center" vertical="center" wrapText="1"/>
    </xf>
    <xf numFmtId="176" fontId="10" fillId="0" borderId="9" xfId="1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 wrapText="1"/>
    </xf>
    <xf numFmtId="177" fontId="14" fillId="0" borderId="18" xfId="2" applyNumberFormat="1" applyFont="1" applyFill="1" applyBorder="1" applyAlignment="1">
      <alignment horizontal="center" vertical="center" wrapText="1"/>
    </xf>
    <xf numFmtId="180" fontId="11" fillId="0" borderId="9" xfId="0" applyNumberFormat="1" applyFont="1" applyFill="1" applyBorder="1" applyAlignment="1">
      <alignment horizontal="center" vertical="center" wrapText="1"/>
    </xf>
    <xf numFmtId="180" fontId="15" fillId="0" borderId="9" xfId="2" applyNumberFormat="1" applyFont="1" applyFill="1" applyBorder="1" applyAlignment="1">
      <alignment horizontal="center" vertical="center" shrinkToFit="1"/>
    </xf>
    <xf numFmtId="180" fontId="11" fillId="0" borderId="0" xfId="2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1" fillId="0" borderId="0" xfId="1" applyFont="1">
      <alignment vertical="center"/>
    </xf>
    <xf numFmtId="0" fontId="1" fillId="0" borderId="0" xfId="1" applyFont="1" applyAlignment="1">
      <alignment horizontal="center" vertical="center"/>
    </xf>
    <xf numFmtId="176" fontId="19" fillId="0" borderId="0" xfId="1" applyNumberFormat="1" applyFont="1" applyAlignment="1">
      <alignment horizontal="center" vertical="center"/>
    </xf>
    <xf numFmtId="176" fontId="1" fillId="0" borderId="0" xfId="1" applyNumberFormat="1" applyFont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177" fontId="11" fillId="0" borderId="9" xfId="2" applyNumberFormat="1" applyFont="1" applyFill="1" applyBorder="1" applyAlignment="1">
      <alignment horizontal="center" vertical="center" wrapText="1"/>
    </xf>
    <xf numFmtId="176" fontId="24" fillId="0" borderId="0" xfId="1" applyNumberFormat="1" applyFont="1" applyBorder="1" applyAlignment="1">
      <alignment horizontal="center" vertical="center" wrapText="1"/>
    </xf>
    <xf numFmtId="184" fontId="11" fillId="0" borderId="9" xfId="2" applyNumberFormat="1" applyFont="1" applyFill="1" applyBorder="1" applyAlignment="1">
      <alignment horizontal="center" vertical="center" wrapText="1"/>
    </xf>
    <xf numFmtId="185" fontId="11" fillId="0" borderId="9" xfId="2" applyNumberFormat="1" applyFont="1" applyFill="1" applyBorder="1" applyAlignment="1">
      <alignment horizontal="center" vertical="center" wrapText="1"/>
    </xf>
    <xf numFmtId="185" fontId="11" fillId="0" borderId="9" xfId="2" applyNumberFormat="1" applyFont="1" applyFill="1" applyBorder="1" applyAlignment="1">
      <alignment horizontal="center" vertical="center"/>
    </xf>
    <xf numFmtId="186" fontId="9" fillId="0" borderId="9" xfId="2" applyNumberFormat="1" applyFont="1" applyFill="1" applyBorder="1" applyAlignment="1">
      <alignment horizontal="center" vertical="center"/>
    </xf>
    <xf numFmtId="186" fontId="11" fillId="0" borderId="19" xfId="2" applyNumberFormat="1" applyFont="1" applyFill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horizontal="left" vertical="center"/>
    </xf>
    <xf numFmtId="181" fontId="11" fillId="0" borderId="19" xfId="2" applyNumberFormat="1" applyFont="1" applyFill="1" applyBorder="1" applyAlignment="1">
      <alignment horizontal="center" vertical="center" shrinkToFit="1"/>
    </xf>
    <xf numFmtId="177" fontId="11" fillId="0" borderId="19" xfId="2" applyNumberFormat="1" applyFont="1" applyFill="1" applyBorder="1" applyAlignment="1">
      <alignment horizontal="center" vertical="center" shrinkToFi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77" fontId="9" fillId="0" borderId="31" xfId="2" applyNumberFormat="1" applyFont="1" applyFill="1" applyBorder="1" applyAlignment="1">
      <alignment horizontal="center" vertical="center" wrapText="1"/>
    </xf>
    <xf numFmtId="178" fontId="9" fillId="0" borderId="32" xfId="0" applyNumberFormat="1" applyFont="1" applyFill="1" applyBorder="1" applyAlignment="1">
      <alignment horizontal="center" vertical="top" wrapText="1"/>
    </xf>
    <xf numFmtId="178" fontId="11" fillId="0" borderId="32" xfId="0" applyNumberFormat="1" applyFont="1" applyFill="1" applyBorder="1" applyAlignment="1">
      <alignment horizontal="center" vertical="top" wrapText="1"/>
    </xf>
    <xf numFmtId="176" fontId="12" fillId="0" borderId="32" xfId="1" applyNumberFormat="1" applyFont="1" applyFill="1" applyBorder="1" applyAlignment="1">
      <alignment horizontal="center" vertical="center"/>
    </xf>
    <xf numFmtId="179" fontId="11" fillId="0" borderId="32" xfId="0" applyNumberFormat="1" applyFont="1" applyFill="1" applyBorder="1" applyAlignment="1">
      <alignment horizontal="center" vertical="center" wrapText="1"/>
    </xf>
    <xf numFmtId="179" fontId="9" fillId="0" borderId="32" xfId="0" applyNumberFormat="1" applyFont="1" applyFill="1" applyBorder="1" applyAlignment="1">
      <alignment horizontal="center" vertical="center" wrapText="1"/>
    </xf>
    <xf numFmtId="180" fontId="11" fillId="0" borderId="32" xfId="2" applyNumberFormat="1" applyFont="1" applyFill="1" applyBorder="1" applyAlignment="1">
      <alignment horizontal="center" vertical="center" shrinkToFit="1"/>
    </xf>
    <xf numFmtId="180" fontId="9" fillId="0" borderId="32" xfId="2" applyNumberFormat="1" applyFont="1" applyFill="1" applyBorder="1" applyAlignment="1">
      <alignment horizontal="center" vertical="center" wrapText="1"/>
    </xf>
    <xf numFmtId="181" fontId="11" fillId="0" borderId="33" xfId="2" applyNumberFormat="1" applyFont="1" applyFill="1" applyBorder="1" applyAlignment="1">
      <alignment horizontal="center" vertical="center" shrinkToFit="1"/>
    </xf>
    <xf numFmtId="177" fontId="11" fillId="0" borderId="33" xfId="2" applyNumberFormat="1" applyFont="1" applyFill="1" applyBorder="1" applyAlignment="1">
      <alignment horizontal="center" vertical="center" shrinkToFi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177" fontId="9" fillId="0" borderId="37" xfId="2" applyNumberFormat="1" applyFont="1" applyFill="1" applyBorder="1" applyAlignment="1">
      <alignment horizontal="center" vertical="center" wrapText="1"/>
    </xf>
    <xf numFmtId="178" fontId="11" fillId="0" borderId="38" xfId="0" applyNumberFormat="1" applyFont="1" applyFill="1" applyBorder="1" applyAlignment="1">
      <alignment horizontal="center" vertical="top" wrapText="1"/>
    </xf>
    <xf numFmtId="178" fontId="9" fillId="0" borderId="38" xfId="0" applyNumberFormat="1" applyFont="1" applyFill="1" applyBorder="1" applyAlignment="1">
      <alignment horizontal="center" vertical="top" wrapText="1"/>
    </xf>
    <xf numFmtId="176" fontId="10" fillId="0" borderId="38" xfId="1" applyNumberFormat="1" applyFont="1" applyFill="1" applyBorder="1" applyAlignment="1">
      <alignment horizontal="center" vertical="center"/>
    </xf>
    <xf numFmtId="179" fontId="9" fillId="0" borderId="38" xfId="0" applyNumberFormat="1" applyFont="1" applyFill="1" applyBorder="1" applyAlignment="1">
      <alignment horizontal="center" vertical="center" wrapText="1"/>
    </xf>
    <xf numFmtId="179" fontId="11" fillId="0" borderId="38" xfId="0" applyNumberFormat="1" applyFont="1" applyFill="1" applyBorder="1" applyAlignment="1">
      <alignment horizontal="center" vertical="center" wrapText="1"/>
    </xf>
    <xf numFmtId="180" fontId="11" fillId="0" borderId="38" xfId="2" applyNumberFormat="1" applyFont="1" applyFill="1" applyBorder="1" applyAlignment="1">
      <alignment horizontal="center" vertical="center" shrinkToFit="1"/>
    </xf>
    <xf numFmtId="180" fontId="11" fillId="0" borderId="38" xfId="2" applyNumberFormat="1" applyFont="1" applyFill="1" applyBorder="1" applyAlignment="1">
      <alignment horizontal="center" vertical="center" wrapText="1"/>
    </xf>
    <xf numFmtId="181" fontId="11" fillId="0" borderId="39" xfId="2" applyNumberFormat="1" applyFont="1" applyFill="1" applyBorder="1" applyAlignment="1">
      <alignment horizontal="center" vertical="center" shrinkToFit="1"/>
    </xf>
    <xf numFmtId="177" fontId="11" fillId="0" borderId="39" xfId="2" applyNumberFormat="1" applyFont="1" applyFill="1" applyBorder="1" applyAlignment="1">
      <alignment horizontal="center" vertical="center" shrinkToFit="1"/>
    </xf>
    <xf numFmtId="176" fontId="10" fillId="0" borderId="32" xfId="1" applyNumberFormat="1" applyFont="1" applyFill="1" applyBorder="1" applyAlignment="1">
      <alignment horizontal="center" vertical="center"/>
    </xf>
    <xf numFmtId="180" fontId="9" fillId="0" borderId="32" xfId="2" applyNumberFormat="1" applyFont="1" applyFill="1" applyBorder="1" applyAlignment="1">
      <alignment horizontal="center" vertical="center" shrinkToFit="1"/>
    </xf>
    <xf numFmtId="180" fontId="11" fillId="0" borderId="32" xfId="2" applyNumberFormat="1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177" fontId="9" fillId="0" borderId="43" xfId="2" applyNumberFormat="1" applyFont="1" applyFill="1" applyBorder="1" applyAlignment="1">
      <alignment horizontal="center" vertical="center" wrapText="1"/>
    </xf>
    <xf numFmtId="178" fontId="9" fillId="0" borderId="44" xfId="0" applyNumberFormat="1" applyFont="1" applyFill="1" applyBorder="1" applyAlignment="1">
      <alignment horizontal="center" vertical="top" wrapText="1"/>
    </xf>
    <xf numFmtId="178" fontId="11" fillId="0" borderId="44" xfId="0" applyNumberFormat="1" applyFont="1" applyFill="1" applyBorder="1" applyAlignment="1">
      <alignment horizontal="center" vertical="top" wrapText="1"/>
    </xf>
    <xf numFmtId="176" fontId="10" fillId="0" borderId="44" xfId="1" applyNumberFormat="1" applyFont="1" applyFill="1" applyBorder="1" applyAlignment="1">
      <alignment horizontal="center" vertical="center"/>
    </xf>
    <xf numFmtId="179" fontId="11" fillId="0" borderId="44" xfId="0" applyNumberFormat="1" applyFont="1" applyFill="1" applyBorder="1" applyAlignment="1">
      <alignment horizontal="center" vertical="center" wrapText="1"/>
    </xf>
    <xf numFmtId="179" fontId="9" fillId="0" borderId="44" xfId="0" applyNumberFormat="1" applyFont="1" applyFill="1" applyBorder="1" applyAlignment="1">
      <alignment horizontal="center" vertical="center" wrapText="1"/>
    </xf>
    <xf numFmtId="180" fontId="9" fillId="0" borderId="44" xfId="2" applyNumberFormat="1" applyFont="1" applyFill="1" applyBorder="1" applyAlignment="1">
      <alignment horizontal="center" vertical="center" shrinkToFit="1"/>
    </xf>
    <xf numFmtId="180" fontId="11" fillId="0" borderId="44" xfId="2" applyNumberFormat="1" applyFont="1" applyFill="1" applyBorder="1" applyAlignment="1">
      <alignment horizontal="center" vertical="center" wrapText="1"/>
    </xf>
    <xf numFmtId="181" fontId="11" fillId="0" borderId="45" xfId="2" applyNumberFormat="1" applyFont="1" applyFill="1" applyBorder="1" applyAlignment="1">
      <alignment horizontal="center" vertical="center" shrinkToFit="1"/>
    </xf>
    <xf numFmtId="177" fontId="11" fillId="0" borderId="45" xfId="2" applyNumberFormat="1" applyFont="1" applyFill="1" applyBorder="1" applyAlignment="1">
      <alignment horizontal="center" vertical="center" shrinkToFit="1"/>
    </xf>
    <xf numFmtId="0" fontId="13" fillId="0" borderId="40" xfId="0" applyFont="1" applyFill="1" applyBorder="1" applyAlignment="1">
      <alignment horizontal="center" vertical="center" wrapText="1"/>
    </xf>
    <xf numFmtId="177" fontId="14" fillId="0" borderId="43" xfId="2" applyNumberFormat="1" applyFont="1" applyFill="1" applyBorder="1" applyAlignment="1">
      <alignment horizontal="center" vertical="center" wrapText="1"/>
    </xf>
    <xf numFmtId="180" fontId="14" fillId="0" borderId="44" xfId="2" applyNumberFormat="1" applyFont="1" applyFill="1" applyBorder="1" applyAlignment="1">
      <alignment horizontal="center" vertical="center" shrinkToFit="1"/>
    </xf>
    <xf numFmtId="176" fontId="9" fillId="0" borderId="44" xfId="0" applyNumberFormat="1" applyFont="1" applyFill="1" applyBorder="1" applyAlignment="1">
      <alignment horizontal="center" vertical="center" shrinkToFit="1"/>
    </xf>
    <xf numFmtId="177" fontId="15" fillId="0" borderId="43" xfId="2" applyNumberFormat="1" applyFont="1" applyFill="1" applyBorder="1" applyAlignment="1">
      <alignment horizontal="center" vertical="center" wrapText="1"/>
    </xf>
    <xf numFmtId="176" fontId="12" fillId="0" borderId="44" xfId="1" applyNumberFormat="1" applyFont="1" applyFill="1" applyBorder="1" applyAlignment="1">
      <alignment horizontal="center" vertical="center"/>
    </xf>
    <xf numFmtId="180" fontId="11" fillId="0" borderId="44" xfId="0" applyNumberFormat="1" applyFont="1" applyFill="1" applyBorder="1" applyAlignment="1">
      <alignment horizontal="center" vertical="center" wrapText="1"/>
    </xf>
    <xf numFmtId="180" fontId="11" fillId="0" borderId="44" xfId="2" applyNumberFormat="1" applyFont="1" applyFill="1" applyBorder="1" applyAlignment="1">
      <alignment horizontal="center" vertical="center" shrinkToFit="1"/>
    </xf>
    <xf numFmtId="180" fontId="15" fillId="0" borderId="44" xfId="2" applyNumberFormat="1" applyFont="1" applyFill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2" fillId="0" borderId="42" xfId="0" applyFont="1" applyFill="1" applyBorder="1" applyAlignment="1">
      <alignment horizontal="center" vertical="center" wrapText="1"/>
    </xf>
    <xf numFmtId="180" fontId="15" fillId="0" borderId="43" xfId="2" applyNumberFormat="1" applyFont="1" applyFill="1" applyBorder="1" applyAlignment="1">
      <alignment horizontal="center" vertical="center" wrapText="1"/>
    </xf>
    <xf numFmtId="176" fontId="18" fillId="0" borderId="44" xfId="0" applyNumberFormat="1" applyFont="1" applyFill="1" applyBorder="1" applyAlignment="1">
      <alignment horizontal="center" vertical="center" shrinkToFit="1"/>
    </xf>
    <xf numFmtId="0" fontId="12" fillId="0" borderId="34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177" fontId="14" fillId="0" borderId="37" xfId="2" applyNumberFormat="1" applyFont="1" applyFill="1" applyBorder="1" applyAlignment="1">
      <alignment horizontal="center" vertical="center" wrapText="1"/>
    </xf>
    <xf numFmtId="176" fontId="12" fillId="0" borderId="38" xfId="1" applyNumberFormat="1" applyFont="1" applyFill="1" applyBorder="1" applyAlignment="1">
      <alignment horizontal="center" vertical="center"/>
    </xf>
    <xf numFmtId="180" fontId="15" fillId="0" borderId="37" xfId="2" applyNumberFormat="1" applyFont="1" applyFill="1" applyBorder="1" applyAlignment="1">
      <alignment horizontal="center" vertical="center" wrapText="1"/>
    </xf>
    <xf numFmtId="176" fontId="18" fillId="0" borderId="38" xfId="0" applyNumberFormat="1" applyFont="1" applyFill="1" applyBorder="1" applyAlignment="1">
      <alignment horizontal="center" vertical="center" shrinkToFit="1"/>
    </xf>
    <xf numFmtId="0" fontId="13" fillId="0" borderId="28" xfId="0" applyFont="1" applyFill="1" applyBorder="1" applyAlignment="1">
      <alignment horizontal="center" vertical="center" wrapText="1"/>
    </xf>
    <xf numFmtId="177" fontId="14" fillId="0" borderId="31" xfId="2" applyNumberFormat="1" applyFont="1" applyFill="1" applyBorder="1" applyAlignment="1">
      <alignment horizontal="center" vertical="center" wrapText="1"/>
    </xf>
    <xf numFmtId="177" fontId="15" fillId="0" borderId="31" xfId="2" applyNumberFormat="1" applyFont="1" applyFill="1" applyBorder="1" applyAlignment="1">
      <alignment horizontal="center" vertical="center" wrapText="1"/>
    </xf>
    <xf numFmtId="180" fontId="14" fillId="0" borderId="31" xfId="2" applyNumberFormat="1" applyFont="1" applyFill="1" applyBorder="1" applyAlignment="1">
      <alignment horizontal="center" vertical="center" wrapText="1"/>
    </xf>
    <xf numFmtId="179" fontId="15" fillId="0" borderId="31" xfId="2" applyNumberFormat="1" applyFont="1" applyFill="1" applyBorder="1" applyAlignment="1">
      <alignment horizontal="center" vertical="center" wrapText="1"/>
    </xf>
    <xf numFmtId="176" fontId="9" fillId="0" borderId="32" xfId="0" applyNumberFormat="1" applyFont="1" applyFill="1" applyBorder="1" applyAlignment="1">
      <alignment horizontal="center" vertical="center" shrinkToFit="1"/>
    </xf>
    <xf numFmtId="176" fontId="16" fillId="0" borderId="44" xfId="1" applyNumberFormat="1" applyFont="1" applyFill="1" applyBorder="1" applyAlignment="1">
      <alignment horizontal="center" vertical="center"/>
    </xf>
    <xf numFmtId="180" fontId="14" fillId="0" borderId="43" xfId="2" applyNumberFormat="1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180" fontId="14" fillId="0" borderId="37" xfId="2" applyNumberFormat="1" applyFont="1" applyFill="1" applyBorder="1" applyAlignment="1">
      <alignment horizontal="center" vertical="center" wrapText="1"/>
    </xf>
    <xf numFmtId="176" fontId="9" fillId="0" borderId="38" xfId="0" applyNumberFormat="1" applyFont="1" applyFill="1" applyBorder="1" applyAlignment="1">
      <alignment horizontal="center" vertical="center" shrinkToFit="1"/>
    </xf>
    <xf numFmtId="0" fontId="5" fillId="0" borderId="32" xfId="1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176" fontId="5" fillId="0" borderId="33" xfId="1" applyNumberFormat="1" applyFont="1" applyFill="1" applyBorder="1" applyAlignment="1">
      <alignment horizontal="center" vertical="center" shrinkToFit="1"/>
    </xf>
    <xf numFmtId="0" fontId="5" fillId="0" borderId="44" xfId="1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176" fontId="5" fillId="0" borderId="45" xfId="1" applyNumberFormat="1" applyFont="1" applyFill="1" applyBorder="1" applyAlignment="1">
      <alignment horizontal="center" vertical="center" shrinkToFit="1"/>
    </xf>
    <xf numFmtId="0" fontId="5" fillId="0" borderId="38" xfId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176" fontId="5" fillId="0" borderId="39" xfId="1" applyNumberFormat="1" applyFont="1" applyFill="1" applyBorder="1" applyAlignment="1">
      <alignment horizontal="center" vertical="center" shrinkToFi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177" fontId="17" fillId="0" borderId="31" xfId="2" applyNumberFormat="1" applyFont="1" applyFill="1" applyBorder="1" applyAlignment="1">
      <alignment horizontal="center" vertical="center" wrapText="1"/>
    </xf>
    <xf numFmtId="178" fontId="17" fillId="0" borderId="32" xfId="0" applyNumberFormat="1" applyFont="1" applyFill="1" applyBorder="1" applyAlignment="1">
      <alignment horizontal="center" vertical="top" wrapText="1"/>
    </xf>
    <xf numFmtId="179" fontId="17" fillId="0" borderId="32" xfId="0" applyNumberFormat="1" applyFont="1" applyFill="1" applyBorder="1" applyAlignment="1">
      <alignment horizontal="center" vertical="center" wrapText="1"/>
    </xf>
    <xf numFmtId="179" fontId="18" fillId="0" borderId="32" xfId="0" applyNumberFormat="1" applyFont="1" applyFill="1" applyBorder="1" applyAlignment="1">
      <alignment horizontal="center" vertical="center" wrapText="1"/>
    </xf>
    <xf numFmtId="180" fontId="17" fillId="0" borderId="32" xfId="2" applyNumberFormat="1" applyFont="1" applyFill="1" applyBorder="1" applyAlignment="1">
      <alignment horizontal="center" vertical="center" shrinkToFit="1"/>
    </xf>
    <xf numFmtId="176" fontId="18" fillId="0" borderId="32" xfId="0" applyNumberFormat="1" applyFont="1" applyFill="1" applyBorder="1" applyAlignment="1">
      <alignment horizontal="center" vertical="center" shrinkToFit="1"/>
    </xf>
    <xf numFmtId="177" fontId="11" fillId="0" borderId="43" xfId="0" applyNumberFormat="1" applyFont="1" applyFill="1" applyBorder="1" applyAlignment="1">
      <alignment horizontal="center" vertical="center" wrapText="1"/>
    </xf>
    <xf numFmtId="176" fontId="11" fillId="0" borderId="44" xfId="1" applyNumberFormat="1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177" fontId="9" fillId="0" borderId="43" xfId="0" applyNumberFormat="1" applyFont="1" applyFill="1" applyBorder="1" applyAlignment="1">
      <alignment horizontal="center" vertical="center" wrapText="1"/>
    </xf>
    <xf numFmtId="176" fontId="9" fillId="0" borderId="44" xfId="1" applyNumberFormat="1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center" wrapText="1"/>
    </xf>
    <xf numFmtId="177" fontId="15" fillId="0" borderId="49" xfId="2" applyNumberFormat="1" applyFont="1" applyFill="1" applyBorder="1" applyAlignment="1">
      <alignment horizontal="center" vertical="center" wrapText="1"/>
    </xf>
    <xf numFmtId="178" fontId="11" fillId="0" borderId="49" xfId="0" applyNumberFormat="1" applyFont="1" applyFill="1" applyBorder="1" applyAlignment="1">
      <alignment horizontal="center" vertical="top" wrapText="1"/>
    </xf>
    <xf numFmtId="176" fontId="10" fillId="0" borderId="49" xfId="1" applyNumberFormat="1" applyFont="1" applyFill="1" applyBorder="1" applyAlignment="1">
      <alignment horizontal="center" vertical="center"/>
    </xf>
    <xf numFmtId="179" fontId="9" fillId="0" borderId="49" xfId="0" applyNumberFormat="1" applyFont="1" applyFill="1" applyBorder="1" applyAlignment="1">
      <alignment horizontal="center" vertical="center" wrapText="1"/>
    </xf>
    <xf numFmtId="180" fontId="15" fillId="0" borderId="49" xfId="2" applyNumberFormat="1" applyFont="1" applyFill="1" applyBorder="1" applyAlignment="1">
      <alignment horizontal="center" vertical="center" shrinkToFit="1"/>
    </xf>
    <xf numFmtId="176" fontId="9" fillId="0" borderId="49" xfId="0" applyNumberFormat="1" applyFont="1" applyFill="1" applyBorder="1" applyAlignment="1">
      <alignment horizontal="center" vertical="center" shrinkToFit="1"/>
    </xf>
    <xf numFmtId="181" fontId="11" fillId="0" borderId="50" xfId="2" applyNumberFormat="1" applyFont="1" applyFill="1" applyBorder="1" applyAlignment="1">
      <alignment horizontal="center" vertical="center" shrinkToFit="1"/>
    </xf>
    <xf numFmtId="177" fontId="11" fillId="0" borderId="50" xfId="2" applyNumberFormat="1" applyFont="1" applyFill="1" applyBorder="1" applyAlignment="1">
      <alignment horizontal="center" vertical="center" shrinkToFit="1"/>
    </xf>
    <xf numFmtId="0" fontId="4" fillId="0" borderId="54" xfId="1" applyFont="1" applyFill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4" fillId="0" borderId="56" xfId="1" applyFont="1" applyFill="1" applyBorder="1" applyAlignment="1">
      <alignment horizontal="center" vertical="center" wrapText="1"/>
    </xf>
    <xf numFmtId="177" fontId="9" fillId="0" borderId="57" xfId="0" applyNumberFormat="1" applyFont="1" applyFill="1" applyBorder="1" applyAlignment="1">
      <alignment horizontal="center" vertical="center" wrapText="1"/>
    </xf>
    <xf numFmtId="184" fontId="9" fillId="0" borderId="57" xfId="0" applyNumberFormat="1" applyFont="1" applyFill="1" applyBorder="1" applyAlignment="1">
      <alignment horizontal="center" vertical="top" wrapText="1"/>
    </xf>
    <xf numFmtId="185" fontId="9" fillId="0" borderId="57" xfId="0" applyNumberFormat="1" applyFont="1" applyFill="1" applyBorder="1" applyAlignment="1">
      <alignment horizontal="center" vertical="center" wrapText="1"/>
    </xf>
    <xf numFmtId="185" fontId="11" fillId="0" borderId="57" xfId="0" applyNumberFormat="1" applyFont="1" applyFill="1" applyBorder="1" applyAlignment="1">
      <alignment horizontal="center" vertical="center" wrapText="1"/>
    </xf>
    <xf numFmtId="186" fontId="9" fillId="0" borderId="57" xfId="1" applyNumberFormat="1" applyFont="1" applyFill="1" applyBorder="1" applyAlignment="1">
      <alignment horizontal="center" vertical="center" shrinkToFit="1"/>
    </xf>
    <xf numFmtId="176" fontId="9" fillId="0" borderId="57" xfId="0" applyNumberFormat="1" applyFont="1" applyFill="1" applyBorder="1" applyAlignment="1">
      <alignment horizontal="center" vertical="center" shrinkToFit="1"/>
    </xf>
    <xf numFmtId="186" fontId="11" fillId="0" borderId="58" xfId="0" applyNumberFormat="1" applyFont="1" applyFill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177" fontId="9" fillId="0" borderId="61" xfId="0" applyNumberFormat="1" applyFont="1" applyFill="1" applyBorder="1" applyAlignment="1">
      <alignment horizontal="center" vertical="center" wrapText="1"/>
    </xf>
    <xf numFmtId="184" fontId="9" fillId="0" borderId="61" xfId="0" applyNumberFormat="1" applyFont="1" applyFill="1" applyBorder="1" applyAlignment="1">
      <alignment horizontal="center" vertical="top" wrapText="1"/>
    </xf>
    <xf numFmtId="184" fontId="11" fillId="0" borderId="61" xfId="0" applyNumberFormat="1" applyFont="1" applyFill="1" applyBorder="1" applyAlignment="1">
      <alignment horizontal="center" vertical="top" wrapText="1"/>
    </xf>
    <xf numFmtId="185" fontId="11" fillId="0" borderId="61" xfId="0" applyNumberFormat="1" applyFont="1" applyFill="1" applyBorder="1" applyAlignment="1">
      <alignment horizontal="center" vertical="center" wrapText="1"/>
    </xf>
    <xf numFmtId="185" fontId="11" fillId="0" borderId="61" xfId="1" applyNumberFormat="1" applyFont="1" applyFill="1" applyBorder="1" applyAlignment="1">
      <alignment horizontal="center" vertical="center" shrinkToFit="1"/>
    </xf>
    <xf numFmtId="186" fontId="11" fillId="0" borderId="61" xfId="1" applyNumberFormat="1" applyFont="1" applyFill="1" applyBorder="1" applyAlignment="1">
      <alignment horizontal="center" vertical="center" shrinkToFit="1"/>
    </xf>
    <xf numFmtId="177" fontId="11" fillId="0" borderId="61" xfId="2" applyNumberFormat="1" applyFont="1" applyFill="1" applyBorder="1" applyAlignment="1">
      <alignment horizontal="center" vertical="center" wrapText="1"/>
    </xf>
    <xf numFmtId="186" fontId="11" fillId="0" borderId="62" xfId="0" applyNumberFormat="1" applyFont="1" applyFill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177" fontId="9" fillId="0" borderId="65" xfId="0" applyNumberFormat="1" applyFont="1" applyFill="1" applyBorder="1" applyAlignment="1">
      <alignment horizontal="center" vertical="center" wrapText="1"/>
    </xf>
    <xf numFmtId="184" fontId="9" fillId="0" borderId="65" xfId="0" applyNumberFormat="1" applyFont="1" applyFill="1" applyBorder="1" applyAlignment="1">
      <alignment horizontal="center" vertical="top" wrapText="1"/>
    </xf>
    <xf numFmtId="185" fontId="9" fillId="0" borderId="65" xfId="0" applyNumberFormat="1" applyFont="1" applyFill="1" applyBorder="1" applyAlignment="1">
      <alignment horizontal="center" vertical="center" wrapText="1"/>
    </xf>
    <xf numFmtId="185" fontId="9" fillId="0" borderId="65" xfId="1" applyNumberFormat="1" applyFont="1" applyFill="1" applyBorder="1" applyAlignment="1">
      <alignment horizontal="center" vertical="center" shrinkToFit="1"/>
    </xf>
    <xf numFmtId="186" fontId="9" fillId="0" borderId="65" xfId="1" applyNumberFormat="1" applyFont="1" applyFill="1" applyBorder="1" applyAlignment="1">
      <alignment horizontal="center" vertical="center" shrinkToFit="1"/>
    </xf>
    <xf numFmtId="176" fontId="9" fillId="0" borderId="65" xfId="0" applyNumberFormat="1" applyFont="1" applyFill="1" applyBorder="1" applyAlignment="1">
      <alignment horizontal="center" vertical="center" shrinkToFit="1"/>
    </xf>
    <xf numFmtId="186" fontId="11" fillId="0" borderId="66" xfId="0" applyNumberFormat="1" applyFont="1" applyFill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wrapText="1"/>
    </xf>
    <xf numFmtId="187" fontId="11" fillId="0" borderId="57" xfId="0" applyNumberFormat="1" applyFont="1" applyFill="1" applyBorder="1" applyAlignment="1">
      <alignment horizontal="center" vertical="center" wrapText="1"/>
    </xf>
    <xf numFmtId="184" fontId="9" fillId="0" borderId="57" xfId="0" applyNumberFormat="1" applyFont="1" applyFill="1" applyBorder="1" applyAlignment="1">
      <alignment horizontal="center" vertical="center" wrapText="1"/>
    </xf>
    <xf numFmtId="184" fontId="11" fillId="0" borderId="57" xfId="0" applyNumberFormat="1" applyFont="1" applyFill="1" applyBorder="1" applyAlignment="1">
      <alignment horizontal="center" vertical="center"/>
    </xf>
    <xf numFmtId="185" fontId="11" fillId="0" borderId="56" xfId="1" applyNumberFormat="1" applyFont="1" applyFill="1" applyBorder="1" applyAlignment="1">
      <alignment horizontal="center" vertical="center"/>
    </xf>
    <xf numFmtId="186" fontId="11" fillId="0" borderId="56" xfId="1" applyNumberFormat="1" applyFont="1" applyFill="1" applyBorder="1" applyAlignment="1">
      <alignment horizontal="center" vertical="center"/>
    </xf>
    <xf numFmtId="180" fontId="11" fillId="0" borderId="68" xfId="2" applyNumberFormat="1" applyFont="1" applyFill="1" applyBorder="1" applyAlignment="1">
      <alignment horizontal="center" vertical="center" wrapText="1"/>
    </xf>
    <xf numFmtId="186" fontId="11" fillId="0" borderId="58" xfId="0" applyNumberFormat="1" applyFont="1" applyFill="1" applyBorder="1" applyAlignment="1">
      <alignment horizontal="center" vertical="center"/>
    </xf>
    <xf numFmtId="0" fontId="8" fillId="0" borderId="61" xfId="0" applyFont="1" applyBorder="1" applyAlignment="1">
      <alignment horizontal="center" vertical="center" wrapText="1"/>
    </xf>
    <xf numFmtId="187" fontId="9" fillId="0" borderId="61" xfId="1" applyNumberFormat="1" applyFont="1" applyFill="1" applyBorder="1" applyAlignment="1">
      <alignment horizontal="center" vertical="center" wrapText="1"/>
    </xf>
    <xf numFmtId="184" fontId="11" fillId="0" borderId="61" xfId="1" applyNumberFormat="1" applyFont="1" applyFill="1" applyBorder="1" applyAlignment="1">
      <alignment horizontal="center" vertical="center" wrapText="1"/>
    </xf>
    <xf numFmtId="184" fontId="9" fillId="0" borderId="61" xfId="1" applyNumberFormat="1" applyFont="1" applyFill="1" applyBorder="1" applyAlignment="1">
      <alignment horizontal="center" vertical="center" wrapText="1"/>
    </xf>
    <xf numFmtId="185" fontId="11" fillId="0" borderId="61" xfId="1" applyNumberFormat="1" applyFont="1" applyFill="1" applyBorder="1" applyAlignment="1">
      <alignment horizontal="center" vertical="center" wrapText="1"/>
    </xf>
    <xf numFmtId="185" fontId="11" fillId="0" borderId="61" xfId="1" applyNumberFormat="1" applyFont="1" applyFill="1" applyBorder="1" applyAlignment="1">
      <alignment horizontal="center" vertical="center"/>
    </xf>
    <xf numFmtId="186" fontId="11" fillId="0" borderId="61" xfId="1" applyNumberFormat="1" applyFont="1" applyFill="1" applyBorder="1" applyAlignment="1">
      <alignment horizontal="center" vertical="center"/>
    </xf>
    <xf numFmtId="180" fontId="9" fillId="0" borderId="69" xfId="2" applyNumberFormat="1" applyFont="1" applyFill="1" applyBorder="1" applyAlignment="1">
      <alignment horizontal="center" vertical="center" wrapText="1"/>
    </xf>
    <xf numFmtId="186" fontId="11" fillId="0" borderId="62" xfId="1" applyNumberFormat="1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77" fontId="11" fillId="0" borderId="32" xfId="2" applyNumberFormat="1" applyFont="1" applyFill="1" applyBorder="1" applyAlignment="1">
      <alignment horizontal="center" vertical="center" wrapText="1"/>
    </xf>
    <xf numFmtId="178" fontId="9" fillId="0" borderId="32" xfId="2" applyNumberFormat="1" applyFont="1" applyFill="1" applyBorder="1" applyAlignment="1">
      <alignment horizontal="center" vertical="center" wrapText="1"/>
    </xf>
    <xf numFmtId="179" fontId="11" fillId="0" borderId="32" xfId="2" applyNumberFormat="1" applyFont="1" applyFill="1" applyBorder="1" applyAlignment="1">
      <alignment horizontal="center" vertical="center" wrapText="1"/>
    </xf>
    <xf numFmtId="182" fontId="11" fillId="0" borderId="70" xfId="2" applyNumberFormat="1" applyFont="1" applyFill="1" applyBorder="1" applyAlignment="1">
      <alignment horizontal="center" vertical="center"/>
    </xf>
    <xf numFmtId="180" fontId="11" fillId="0" borderId="70" xfId="2" applyNumberFormat="1" applyFont="1" applyFill="1" applyBorder="1" applyAlignment="1">
      <alignment horizontal="center" vertical="center"/>
    </xf>
    <xf numFmtId="180" fontId="9" fillId="0" borderId="71" xfId="2" applyNumberFormat="1" applyFont="1" applyFill="1" applyBorder="1" applyAlignment="1">
      <alignment horizontal="center" vertical="center" wrapText="1"/>
    </xf>
    <xf numFmtId="183" fontId="11" fillId="0" borderId="33" xfId="2" applyNumberFormat="1" applyFont="1" applyFill="1" applyBorder="1" applyAlignment="1">
      <alignment horizontal="center" vertical="center" shrinkToFit="1"/>
    </xf>
    <xf numFmtId="188" fontId="11" fillId="0" borderId="33" xfId="2" applyNumberFormat="1" applyFont="1" applyFill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wrapText="1"/>
    </xf>
    <xf numFmtId="177" fontId="11" fillId="0" borderId="44" xfId="0" applyNumberFormat="1" applyFont="1" applyFill="1" applyBorder="1" applyAlignment="1">
      <alignment horizontal="center" vertical="center" wrapText="1"/>
    </xf>
    <xf numFmtId="178" fontId="11" fillId="0" borderId="44" xfId="0" applyNumberFormat="1" applyFont="1" applyFill="1" applyBorder="1" applyAlignment="1">
      <alignment horizontal="center" vertical="center" wrapText="1"/>
    </xf>
    <xf numFmtId="182" fontId="11" fillId="0" borderId="72" xfId="0" applyNumberFormat="1" applyFont="1" applyFill="1" applyBorder="1" applyAlignment="1">
      <alignment horizontal="center" vertical="center"/>
    </xf>
    <xf numFmtId="180" fontId="9" fillId="0" borderId="72" xfId="1" applyNumberFormat="1" applyFont="1" applyFill="1" applyBorder="1" applyAlignment="1">
      <alignment horizontal="center" vertical="center"/>
    </xf>
    <xf numFmtId="180" fontId="9" fillId="0" borderId="73" xfId="0" applyNumberFormat="1" applyFont="1" applyFill="1" applyBorder="1" applyAlignment="1">
      <alignment horizontal="center" vertical="center" wrapText="1"/>
    </xf>
    <xf numFmtId="183" fontId="11" fillId="0" borderId="45" xfId="0" applyNumberFormat="1" applyFont="1" applyFill="1" applyBorder="1" applyAlignment="1">
      <alignment horizontal="center" vertical="center" shrinkToFit="1"/>
    </xf>
    <xf numFmtId="188" fontId="11" fillId="0" borderId="45" xfId="0" applyNumberFormat="1" applyFont="1" applyFill="1" applyBorder="1" applyAlignment="1">
      <alignment horizontal="center" vertical="center" shrinkToFit="1"/>
    </xf>
    <xf numFmtId="180" fontId="11" fillId="0" borderId="72" xfId="1" applyNumberFormat="1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177" fontId="11" fillId="0" borderId="38" xfId="2" applyNumberFormat="1" applyFont="1" applyFill="1" applyBorder="1" applyAlignment="1">
      <alignment horizontal="center" vertical="center" wrapText="1"/>
    </xf>
    <xf numFmtId="178" fontId="9" fillId="0" borderId="38" xfId="0" applyNumberFormat="1" applyFont="1" applyFill="1" applyBorder="1" applyAlignment="1">
      <alignment horizontal="center" vertical="center" wrapText="1"/>
    </xf>
    <xf numFmtId="178" fontId="11" fillId="0" borderId="38" xfId="0" applyNumberFormat="1" applyFont="1" applyFill="1" applyBorder="1" applyAlignment="1">
      <alignment horizontal="center" vertical="center" wrapText="1"/>
    </xf>
    <xf numFmtId="182" fontId="11" fillId="0" borderId="74" xfId="0" applyNumberFormat="1" applyFont="1" applyFill="1" applyBorder="1" applyAlignment="1">
      <alignment horizontal="center" vertical="center"/>
    </xf>
    <xf numFmtId="180" fontId="11" fillId="0" borderId="74" xfId="1" applyNumberFormat="1" applyFont="1" applyFill="1" applyBorder="1" applyAlignment="1">
      <alignment horizontal="center" vertical="center"/>
    </xf>
    <xf numFmtId="180" fontId="11" fillId="0" borderId="75" xfId="0" applyNumberFormat="1" applyFont="1" applyFill="1" applyBorder="1" applyAlignment="1">
      <alignment horizontal="center" vertical="center" wrapText="1"/>
    </xf>
    <xf numFmtId="183" fontId="11" fillId="0" borderId="39" xfId="0" applyNumberFormat="1" applyFont="1" applyFill="1" applyBorder="1" applyAlignment="1">
      <alignment horizontal="center" vertical="center" shrinkToFit="1"/>
    </xf>
    <xf numFmtId="188" fontId="11" fillId="0" borderId="39" xfId="0" applyNumberFormat="1" applyFont="1" applyFill="1" applyBorder="1" applyAlignment="1">
      <alignment horizontal="center" vertical="center" shrinkToFit="1"/>
    </xf>
    <xf numFmtId="177" fontId="9" fillId="0" borderId="71" xfId="0" applyNumberFormat="1" applyFont="1" applyFill="1" applyBorder="1" applyAlignment="1">
      <alignment horizontal="center" vertical="center" wrapText="1"/>
    </xf>
    <xf numFmtId="179" fontId="11" fillId="0" borderId="28" xfId="0" applyNumberFormat="1" applyFont="1" applyFill="1" applyBorder="1" applyAlignment="1">
      <alignment horizontal="center" vertical="center" wrapText="1"/>
    </xf>
    <xf numFmtId="182" fontId="9" fillId="0" borderId="70" xfId="0" applyNumberFormat="1" applyFont="1" applyFill="1" applyBorder="1" applyAlignment="1">
      <alignment horizontal="center" vertical="center"/>
    </xf>
    <xf numFmtId="180" fontId="9" fillId="0" borderId="70" xfId="1" applyNumberFormat="1" applyFont="1" applyFill="1" applyBorder="1" applyAlignment="1">
      <alignment horizontal="center" vertical="center"/>
    </xf>
    <xf numFmtId="180" fontId="11" fillId="0" borderId="71" xfId="2" applyNumberFormat="1" applyFont="1" applyFill="1" applyBorder="1" applyAlignment="1">
      <alignment horizontal="center" vertical="center" wrapText="1"/>
    </xf>
    <xf numFmtId="183" fontId="11" fillId="0" borderId="33" xfId="0" applyNumberFormat="1" applyFont="1" applyFill="1" applyBorder="1" applyAlignment="1">
      <alignment horizontal="center" vertical="center" shrinkToFit="1"/>
    </xf>
    <xf numFmtId="188" fontId="11" fillId="0" borderId="33" xfId="0" applyNumberFormat="1" applyFont="1" applyFill="1" applyBorder="1" applyAlignment="1">
      <alignment horizontal="center" vertical="center" shrinkToFit="1"/>
    </xf>
    <xf numFmtId="177" fontId="11" fillId="0" borderId="73" xfId="0" applyNumberFormat="1" applyFont="1" applyFill="1" applyBorder="1" applyAlignment="1">
      <alignment horizontal="center" vertical="center" wrapText="1"/>
    </xf>
    <xf numFmtId="179" fontId="11" fillId="0" borderId="40" xfId="0" applyNumberFormat="1" applyFont="1" applyFill="1" applyBorder="1" applyAlignment="1">
      <alignment horizontal="center" vertical="center" wrapText="1"/>
    </xf>
    <xf numFmtId="182" fontId="9" fillId="0" borderId="72" xfId="0" applyNumberFormat="1" applyFont="1" applyFill="1" applyBorder="1" applyAlignment="1">
      <alignment horizontal="center" vertical="center"/>
    </xf>
    <xf numFmtId="177" fontId="9" fillId="0" borderId="73" xfId="0" applyNumberFormat="1" applyFont="1" applyFill="1" applyBorder="1" applyAlignment="1">
      <alignment horizontal="center" vertical="center" wrapText="1"/>
    </xf>
    <xf numFmtId="179" fontId="9" fillId="0" borderId="40" xfId="0" applyNumberFormat="1" applyFont="1" applyFill="1" applyBorder="1" applyAlignment="1">
      <alignment horizontal="center" vertical="center" wrapText="1"/>
    </xf>
    <xf numFmtId="180" fontId="11" fillId="0" borderId="73" xfId="0" applyNumberFormat="1" applyFont="1" applyFill="1" applyBorder="1" applyAlignment="1">
      <alignment horizontal="center" vertical="center" wrapText="1"/>
    </xf>
    <xf numFmtId="177" fontId="9" fillId="0" borderId="44" xfId="2" applyNumberFormat="1" applyFont="1" applyFill="1" applyBorder="1" applyAlignment="1">
      <alignment horizontal="center" vertical="center" wrapText="1"/>
    </xf>
    <xf numFmtId="178" fontId="11" fillId="0" borderId="44" xfId="2" applyNumberFormat="1" applyFont="1" applyFill="1" applyBorder="1" applyAlignment="1">
      <alignment horizontal="center" vertical="center" wrapText="1"/>
    </xf>
    <xf numFmtId="178" fontId="9" fillId="0" borderId="44" xfId="2" applyNumberFormat="1" applyFont="1" applyFill="1" applyBorder="1" applyAlignment="1">
      <alignment horizontal="center" vertical="center" wrapText="1"/>
    </xf>
    <xf numFmtId="179" fontId="11" fillId="0" borderId="44" xfId="2" applyNumberFormat="1" applyFont="1" applyFill="1" applyBorder="1" applyAlignment="1">
      <alignment horizontal="center" vertical="center" wrapText="1"/>
    </xf>
    <xf numFmtId="182" fontId="9" fillId="0" borderId="72" xfId="2" applyNumberFormat="1" applyFont="1" applyFill="1" applyBorder="1" applyAlignment="1">
      <alignment horizontal="center" vertical="center"/>
    </xf>
    <xf numFmtId="180" fontId="9" fillId="0" borderId="72" xfId="2" applyNumberFormat="1" applyFont="1" applyFill="1" applyBorder="1" applyAlignment="1">
      <alignment horizontal="center" vertical="center"/>
    </xf>
    <xf numFmtId="180" fontId="11" fillId="0" borderId="73" xfId="2" applyNumberFormat="1" applyFont="1" applyFill="1" applyBorder="1" applyAlignment="1">
      <alignment horizontal="center" vertical="center" wrapText="1"/>
    </xf>
    <xf numFmtId="183" fontId="11" fillId="0" borderId="45" xfId="2" applyNumberFormat="1" applyFont="1" applyFill="1" applyBorder="1" applyAlignment="1">
      <alignment horizontal="center" vertical="center" shrinkToFit="1"/>
    </xf>
    <xf numFmtId="188" fontId="11" fillId="0" borderId="45" xfId="2" applyNumberFormat="1" applyFont="1" applyFill="1" applyBorder="1" applyAlignment="1">
      <alignment horizontal="center" vertical="center" shrinkToFit="1"/>
    </xf>
    <xf numFmtId="178" fontId="9" fillId="0" borderId="38" xfId="2" applyNumberFormat="1" applyFont="1" applyFill="1" applyBorder="1" applyAlignment="1">
      <alignment horizontal="center" vertical="center" wrapText="1"/>
    </xf>
    <xf numFmtId="178" fontId="11" fillId="0" borderId="38" xfId="2" applyNumberFormat="1" applyFont="1" applyFill="1" applyBorder="1" applyAlignment="1">
      <alignment horizontal="center" vertical="center" wrapText="1"/>
    </xf>
    <xf numFmtId="179" fontId="9" fillId="0" borderId="38" xfId="2" applyNumberFormat="1" applyFont="1" applyFill="1" applyBorder="1" applyAlignment="1">
      <alignment horizontal="center" vertical="center" wrapText="1"/>
    </xf>
    <xf numFmtId="182" fontId="11" fillId="0" borderId="74" xfId="2" applyNumberFormat="1" applyFont="1" applyFill="1" applyBorder="1" applyAlignment="1">
      <alignment horizontal="center" vertical="center"/>
    </xf>
    <xf numFmtId="180" fontId="9" fillId="0" borderId="74" xfId="2" applyNumberFormat="1" applyFont="1" applyFill="1" applyBorder="1" applyAlignment="1">
      <alignment horizontal="center" vertical="center"/>
    </xf>
    <xf numFmtId="183" fontId="11" fillId="0" borderId="39" xfId="2" applyNumberFormat="1" applyFont="1" applyFill="1" applyBorder="1" applyAlignment="1">
      <alignment horizontal="center" vertical="center" shrinkToFit="1"/>
    </xf>
    <xf numFmtId="188" fontId="11" fillId="0" borderId="39" xfId="2" applyNumberFormat="1" applyFont="1" applyFill="1" applyBorder="1" applyAlignment="1">
      <alignment horizontal="center" vertical="center" shrinkToFit="1"/>
    </xf>
    <xf numFmtId="177" fontId="9" fillId="0" borderId="30" xfId="0" applyNumberFormat="1" applyFont="1" applyFill="1" applyBorder="1" applyAlignment="1">
      <alignment horizontal="center" vertical="center" wrapText="1"/>
    </xf>
    <xf numFmtId="178" fontId="9" fillId="0" borderId="30" xfId="0" applyNumberFormat="1" applyFont="1" applyFill="1" applyBorder="1" applyAlignment="1">
      <alignment horizontal="center" vertical="top" wrapText="1"/>
    </xf>
    <xf numFmtId="179" fontId="9" fillId="0" borderId="30" xfId="0" applyNumberFormat="1" applyFont="1" applyFill="1" applyBorder="1" applyAlignment="1">
      <alignment horizontal="center" vertical="center" wrapText="1"/>
    </xf>
    <xf numFmtId="179" fontId="11" fillId="0" borderId="30" xfId="0" applyNumberFormat="1" applyFont="1" applyFill="1" applyBorder="1" applyAlignment="1">
      <alignment horizontal="center" vertical="center" wrapText="1"/>
    </xf>
    <xf numFmtId="182" fontId="11" fillId="0" borderId="30" xfId="0" applyNumberFormat="1" applyFont="1" applyFill="1" applyBorder="1" applyAlignment="1">
      <alignment horizontal="center" vertical="center"/>
    </xf>
    <xf numFmtId="176" fontId="9" fillId="0" borderId="70" xfId="1" applyNumberFormat="1" applyFont="1" applyFill="1" applyBorder="1" applyAlignment="1">
      <alignment horizontal="center" vertical="center" shrinkToFit="1"/>
    </xf>
    <xf numFmtId="176" fontId="9" fillId="0" borderId="71" xfId="0" applyNumberFormat="1" applyFont="1" applyFill="1" applyBorder="1" applyAlignment="1">
      <alignment horizontal="center" vertical="center" shrinkToFit="1"/>
    </xf>
    <xf numFmtId="177" fontId="9" fillId="0" borderId="75" xfId="0" applyNumberFormat="1" applyFont="1" applyFill="1" applyBorder="1" applyAlignment="1">
      <alignment horizontal="center" vertical="center" wrapText="1"/>
    </xf>
    <xf numFmtId="179" fontId="11" fillId="0" borderId="34" xfId="0" applyNumberFormat="1" applyFont="1" applyFill="1" applyBorder="1" applyAlignment="1">
      <alignment horizontal="center" vertical="center" wrapText="1"/>
    </xf>
    <xf numFmtId="180" fontId="9" fillId="0" borderId="74" xfId="1" applyNumberFormat="1" applyFont="1" applyFill="1" applyBorder="1" applyAlignment="1">
      <alignment horizontal="center" vertical="center"/>
    </xf>
    <xf numFmtId="0" fontId="4" fillId="0" borderId="76" xfId="1" applyFont="1" applyFill="1" applyBorder="1" applyAlignment="1">
      <alignment horizontal="center" vertical="center" wrapText="1"/>
    </xf>
    <xf numFmtId="178" fontId="9" fillId="0" borderId="30" xfId="0" applyNumberFormat="1" applyFont="1" applyFill="1" applyBorder="1" applyAlignment="1">
      <alignment horizontal="center" vertical="center" wrapText="1"/>
    </xf>
    <xf numFmtId="178" fontId="9" fillId="0" borderId="77" xfId="0" applyNumberFormat="1" applyFont="1" applyFill="1" applyBorder="1" applyAlignment="1">
      <alignment horizontal="center" vertical="center" wrapText="1"/>
    </xf>
    <xf numFmtId="179" fontId="9" fillId="0" borderId="77" xfId="0" applyNumberFormat="1" applyFont="1" applyFill="1" applyBorder="1" applyAlignment="1">
      <alignment horizontal="center" vertical="center" wrapText="1"/>
    </xf>
    <xf numFmtId="176" fontId="11" fillId="0" borderId="70" xfId="1" applyNumberFormat="1" applyFont="1" applyFill="1" applyBorder="1" applyAlignment="1">
      <alignment horizontal="center" vertical="center" shrinkToFit="1"/>
    </xf>
    <xf numFmtId="177" fontId="9" fillId="0" borderId="36" xfId="0" applyNumberFormat="1" applyFont="1" applyFill="1" applyBorder="1" applyAlignment="1">
      <alignment horizontal="center" vertical="center" wrapText="1"/>
    </xf>
    <xf numFmtId="178" fontId="9" fillId="0" borderId="36" xfId="0" applyNumberFormat="1" applyFont="1" applyFill="1" applyBorder="1" applyAlignment="1">
      <alignment horizontal="center" vertical="center" wrapText="1"/>
    </xf>
    <xf numFmtId="178" fontId="9" fillId="0" borderId="78" xfId="0" applyNumberFormat="1" applyFont="1" applyFill="1" applyBorder="1" applyAlignment="1">
      <alignment horizontal="center" vertical="center" wrapText="1"/>
    </xf>
    <xf numFmtId="179" fontId="9" fillId="0" borderId="78" xfId="0" applyNumberFormat="1" applyFont="1" applyFill="1" applyBorder="1" applyAlignment="1">
      <alignment horizontal="center" vertical="center" wrapText="1"/>
    </xf>
    <xf numFmtId="182" fontId="11" fillId="0" borderId="36" xfId="0" applyNumberFormat="1" applyFont="1" applyFill="1" applyBorder="1" applyAlignment="1">
      <alignment horizontal="center" vertical="center"/>
    </xf>
    <xf numFmtId="176" fontId="9" fillId="0" borderId="74" xfId="1" applyNumberFormat="1" applyFont="1" applyFill="1" applyBorder="1" applyAlignment="1">
      <alignment horizontal="center" vertical="center" shrinkToFit="1"/>
    </xf>
    <xf numFmtId="0" fontId="1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3" fontId="24" fillId="0" borderId="0" xfId="1" applyNumberFormat="1" applyFont="1" applyBorder="1" applyAlignment="1">
      <alignment horizontal="center" vertical="center" wrapText="1"/>
    </xf>
    <xf numFmtId="0" fontId="24" fillId="0" borderId="0" xfId="1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 wrapText="1"/>
    </xf>
    <xf numFmtId="0" fontId="8" fillId="0" borderId="88" xfId="0" applyFont="1" applyBorder="1" applyAlignment="1">
      <alignment horizontal="center" vertical="center" wrapText="1"/>
    </xf>
    <xf numFmtId="0" fontId="8" fillId="0" borderId="89" xfId="0" applyFont="1" applyBorder="1" applyAlignment="1">
      <alignment horizontal="center" vertical="center" wrapText="1"/>
    </xf>
    <xf numFmtId="187" fontId="11" fillId="0" borderId="89" xfId="1" applyNumberFormat="1" applyFont="1" applyFill="1" applyBorder="1" applyAlignment="1">
      <alignment horizontal="center" vertical="center" wrapText="1"/>
    </xf>
    <xf numFmtId="184" fontId="9" fillId="0" borderId="89" xfId="1" applyNumberFormat="1" applyFont="1" applyFill="1" applyBorder="1" applyAlignment="1">
      <alignment horizontal="center" vertical="center" wrapText="1"/>
    </xf>
    <xf numFmtId="184" fontId="11" fillId="0" borderId="89" xfId="1" applyNumberFormat="1" applyFont="1" applyFill="1" applyBorder="1" applyAlignment="1">
      <alignment horizontal="center" vertical="center" wrapText="1"/>
    </xf>
    <xf numFmtId="185" fontId="11" fillId="0" borderId="89" xfId="1" applyNumberFormat="1" applyFont="1" applyFill="1" applyBorder="1" applyAlignment="1">
      <alignment horizontal="center" vertical="center" wrapText="1"/>
    </xf>
    <xf numFmtId="185" fontId="9" fillId="0" borderId="89" xfId="1" applyNumberFormat="1" applyFont="1" applyFill="1" applyBorder="1" applyAlignment="1">
      <alignment horizontal="center" vertical="center"/>
    </xf>
    <xf numFmtId="186" fontId="11" fillId="0" borderId="89" xfId="1" applyNumberFormat="1" applyFont="1" applyFill="1" applyBorder="1" applyAlignment="1">
      <alignment horizontal="center" vertical="center"/>
    </xf>
    <xf numFmtId="0" fontId="11" fillId="0" borderId="89" xfId="1" applyFont="1" applyFill="1" applyBorder="1" applyAlignment="1">
      <alignment horizontal="center" vertical="center" wrapText="1"/>
    </xf>
    <xf numFmtId="186" fontId="11" fillId="0" borderId="90" xfId="1" applyNumberFormat="1" applyFont="1" applyFill="1" applyBorder="1" applyAlignment="1">
      <alignment horizontal="center" vertical="center"/>
    </xf>
    <xf numFmtId="0" fontId="8" fillId="0" borderId="92" xfId="0" applyFont="1" applyBorder="1" applyAlignment="1">
      <alignment horizontal="center" vertical="center" wrapText="1"/>
    </xf>
    <xf numFmtId="0" fontId="8" fillId="0" borderId="93" xfId="0" applyFont="1" applyBorder="1" applyAlignment="1">
      <alignment horizontal="center" vertical="center" wrapText="1"/>
    </xf>
    <xf numFmtId="0" fontId="8" fillId="0" borderId="94" xfId="0" applyFont="1" applyBorder="1" applyAlignment="1">
      <alignment horizontal="center" vertical="center" wrapText="1"/>
    </xf>
    <xf numFmtId="177" fontId="11" fillId="0" borderId="94" xfId="2" applyNumberFormat="1" applyFont="1" applyFill="1" applyBorder="1" applyAlignment="1">
      <alignment horizontal="center" vertical="center" wrapText="1"/>
    </xf>
    <xf numFmtId="178" fontId="11" fillId="0" borderId="94" xfId="0" applyNumberFormat="1" applyFont="1" applyFill="1" applyBorder="1" applyAlignment="1">
      <alignment horizontal="center" vertical="center" wrapText="1"/>
    </xf>
    <xf numFmtId="179" fontId="11" fillId="0" borderId="94" xfId="0" applyNumberFormat="1" applyFont="1" applyFill="1" applyBorder="1" applyAlignment="1">
      <alignment horizontal="center" vertical="center" wrapText="1"/>
    </xf>
    <xf numFmtId="182" fontId="11" fillId="0" borderId="93" xfId="0" applyNumberFormat="1" applyFont="1" applyFill="1" applyBorder="1" applyAlignment="1">
      <alignment horizontal="center" vertical="center"/>
    </xf>
    <xf numFmtId="180" fontId="11" fillId="0" borderId="95" xfId="1" applyNumberFormat="1" applyFont="1" applyFill="1" applyBorder="1" applyAlignment="1">
      <alignment horizontal="center" vertical="center"/>
    </xf>
    <xf numFmtId="180" fontId="11" fillId="0" borderId="96" xfId="0" applyNumberFormat="1" applyFont="1" applyFill="1" applyBorder="1" applyAlignment="1">
      <alignment horizontal="center" vertical="center" wrapText="1"/>
    </xf>
    <xf numFmtId="183" fontId="11" fillId="0" borderId="97" xfId="0" applyNumberFormat="1" applyFont="1" applyFill="1" applyBorder="1" applyAlignment="1">
      <alignment horizontal="center" vertical="center" shrinkToFit="1"/>
    </xf>
    <xf numFmtId="188" fontId="11" fillId="0" borderId="97" xfId="0" applyNumberFormat="1" applyFont="1" applyFill="1" applyBorder="1" applyAlignment="1">
      <alignment horizontal="center" vertical="center" shrinkToFit="1"/>
    </xf>
    <xf numFmtId="49" fontId="5" fillId="3" borderId="14" xfId="1" applyNumberFormat="1" applyFont="1" applyFill="1" applyBorder="1" applyAlignment="1">
      <alignment horizontal="center" vertical="top" wrapText="1"/>
    </xf>
    <xf numFmtId="176" fontId="5" fillId="3" borderId="14" xfId="1" applyNumberFormat="1" applyFont="1" applyFill="1" applyBorder="1" applyAlignment="1">
      <alignment horizontal="center" vertical="center" wrapText="1"/>
    </xf>
    <xf numFmtId="176" fontId="5" fillId="3" borderId="14" xfId="1" applyNumberFormat="1" applyFont="1" applyFill="1" applyBorder="1" applyAlignment="1">
      <alignment horizontal="center" vertical="center" shrinkToFit="1"/>
    </xf>
    <xf numFmtId="176" fontId="5" fillId="3" borderId="15" xfId="1" applyNumberFormat="1" applyFont="1" applyFill="1" applyBorder="1" applyAlignment="1">
      <alignment horizontal="center" vertical="center" shrinkToFit="1"/>
    </xf>
    <xf numFmtId="0" fontId="27" fillId="3" borderId="2" xfId="1" applyFont="1" applyFill="1" applyBorder="1" applyAlignment="1">
      <alignment horizontal="center" vertical="center" wrapText="1"/>
    </xf>
    <xf numFmtId="176" fontId="27" fillId="3" borderId="98" xfId="1" applyNumberFormat="1" applyFont="1" applyFill="1" applyBorder="1" applyAlignment="1">
      <alignment horizontal="center" vertical="center" wrapText="1"/>
    </xf>
    <xf numFmtId="0" fontId="27" fillId="3" borderId="7" xfId="1" applyFont="1" applyFill="1" applyBorder="1" applyAlignment="1">
      <alignment horizontal="center" vertical="center" wrapText="1"/>
    </xf>
    <xf numFmtId="49" fontId="26" fillId="3" borderId="10" xfId="1" applyNumberFormat="1" applyFont="1" applyFill="1" applyBorder="1" applyAlignment="1">
      <alignment horizontal="center" vertical="center" wrapText="1"/>
    </xf>
    <xf numFmtId="49" fontId="29" fillId="3" borderId="10" xfId="1" applyNumberFormat="1" applyFont="1" applyFill="1" applyBorder="1" applyAlignment="1">
      <alignment horizontal="center" vertical="center" wrapText="1"/>
    </xf>
    <xf numFmtId="176" fontId="26" fillId="3" borderId="10" xfId="1" applyNumberFormat="1" applyFont="1" applyFill="1" applyBorder="1" applyAlignment="1">
      <alignment horizontal="center" vertical="center" wrapText="1"/>
    </xf>
    <xf numFmtId="176" fontId="26" fillId="3" borderId="11" xfId="1" applyNumberFormat="1" applyFont="1" applyFill="1" applyBorder="1" applyAlignment="1">
      <alignment horizontal="center" vertical="center" wrapText="1"/>
    </xf>
    <xf numFmtId="176" fontId="26" fillId="3" borderId="12" xfId="1" applyNumberFormat="1" applyFont="1" applyFill="1" applyBorder="1" applyAlignment="1">
      <alignment horizontal="center" vertical="center" wrapText="1"/>
    </xf>
    <xf numFmtId="176" fontId="26" fillId="3" borderId="13" xfId="1" applyNumberFormat="1" applyFont="1" applyFill="1" applyBorder="1" applyAlignment="1">
      <alignment horizontal="center" vertical="center" wrapText="1"/>
    </xf>
    <xf numFmtId="176" fontId="9" fillId="3" borderId="13" xfId="1" applyNumberFormat="1" applyFont="1" applyFill="1" applyBorder="1" applyAlignment="1">
      <alignment horizontal="center" vertical="center" wrapText="1"/>
    </xf>
    <xf numFmtId="0" fontId="31" fillId="4" borderId="80" xfId="1" applyFont="1" applyFill="1" applyBorder="1" applyAlignment="1">
      <alignment horizontal="center" vertical="center" wrapText="1"/>
    </xf>
    <xf numFmtId="0" fontId="31" fillId="4" borderId="91" xfId="1" applyFont="1" applyFill="1" applyBorder="1" applyAlignment="1">
      <alignment horizontal="center" vertical="center" wrapText="1"/>
    </xf>
    <xf numFmtId="176" fontId="31" fillId="4" borderId="6" xfId="1" applyNumberFormat="1" applyFont="1" applyFill="1" applyBorder="1" applyAlignment="1">
      <alignment horizontal="center" vertical="center" wrapText="1"/>
    </xf>
    <xf numFmtId="0" fontId="32" fillId="4" borderId="81" xfId="1" applyFont="1" applyFill="1" applyBorder="1" applyAlignment="1">
      <alignment horizontal="center" vertical="center"/>
    </xf>
    <xf numFmtId="0" fontId="32" fillId="4" borderId="85" xfId="1" applyFont="1" applyFill="1" applyBorder="1" applyAlignment="1">
      <alignment horizontal="center" vertical="center"/>
    </xf>
    <xf numFmtId="0" fontId="27" fillId="4" borderId="86" xfId="1" applyFont="1" applyFill="1" applyBorder="1" applyAlignment="1">
      <alignment horizontal="center" vertical="center" wrapText="1"/>
    </xf>
    <xf numFmtId="49" fontId="30" fillId="4" borderId="22" xfId="1" applyNumberFormat="1" applyFont="1" applyFill="1" applyBorder="1" applyAlignment="1">
      <alignment horizontal="center" vertical="center" wrapText="1"/>
    </xf>
    <xf numFmtId="49" fontId="34" fillId="4" borderId="22" xfId="1" applyNumberFormat="1" applyFont="1" applyFill="1" applyBorder="1" applyAlignment="1">
      <alignment horizontal="center" vertical="center" wrapText="1"/>
    </xf>
    <xf numFmtId="176" fontId="30" fillId="4" borderId="9" xfId="1" applyNumberFormat="1" applyFont="1" applyFill="1" applyBorder="1" applyAlignment="1">
      <alignment horizontal="center" vertical="center" wrapText="1"/>
    </xf>
    <xf numFmtId="176" fontId="30" fillId="4" borderId="16" xfId="1" applyNumberFormat="1" applyFont="1" applyFill="1" applyBorder="1" applyAlignment="1">
      <alignment horizontal="center" vertical="center" wrapText="1"/>
    </xf>
    <xf numFmtId="176" fontId="30" fillId="4" borderId="24" xfId="1" applyNumberFormat="1" applyFont="1" applyFill="1" applyBorder="1" applyAlignment="1">
      <alignment horizontal="center" vertical="center" wrapText="1"/>
    </xf>
    <xf numFmtId="176" fontId="30" fillId="4" borderId="12" xfId="1" applyNumberFormat="1" applyFont="1" applyFill="1" applyBorder="1" applyAlignment="1">
      <alignment horizontal="center" vertical="center" wrapText="1"/>
    </xf>
    <xf numFmtId="176" fontId="30" fillId="4" borderId="10" xfId="1" applyNumberFormat="1" applyFont="1" applyFill="1" applyBorder="1" applyAlignment="1">
      <alignment horizontal="center" vertical="center" wrapText="1"/>
    </xf>
    <xf numFmtId="176" fontId="30" fillId="4" borderId="13" xfId="1" applyNumberFormat="1" applyFont="1" applyFill="1" applyBorder="1" applyAlignment="1">
      <alignment horizontal="center" vertical="center" wrapText="1"/>
    </xf>
    <xf numFmtId="176" fontId="9" fillId="4" borderId="13" xfId="1" applyNumberFormat="1" applyFont="1" applyFill="1" applyBorder="1" applyAlignment="1">
      <alignment horizontal="center" vertical="center" wrapText="1"/>
    </xf>
    <xf numFmtId="49" fontId="4" fillId="4" borderId="9" xfId="1" applyNumberFormat="1" applyFont="1" applyFill="1" applyBorder="1" applyAlignment="1">
      <alignment horizontal="center" vertical="top" wrapText="1"/>
    </xf>
    <xf numFmtId="176" fontId="4" fillId="4" borderId="9" xfId="1" applyNumberFormat="1" applyFont="1" applyFill="1" applyBorder="1" applyAlignment="1">
      <alignment horizontal="center" vertical="center" wrapText="1"/>
    </xf>
    <xf numFmtId="176" fontId="4" fillId="4" borderId="16" xfId="1" applyNumberFormat="1" applyFont="1" applyFill="1" applyBorder="1" applyAlignment="1">
      <alignment horizontal="center" vertical="center" wrapText="1"/>
    </xf>
    <xf numFmtId="176" fontId="4" fillId="4" borderId="25" xfId="1" applyNumberFormat="1" applyFont="1" applyFill="1" applyBorder="1" applyAlignment="1">
      <alignment horizontal="center" vertical="center" wrapText="1"/>
    </xf>
    <xf numFmtId="176" fontId="4" fillId="4" borderId="9" xfId="1" applyNumberFormat="1" applyFont="1" applyFill="1" applyBorder="1" applyAlignment="1">
      <alignment horizontal="center" vertical="center" shrinkToFit="1"/>
    </xf>
    <xf numFmtId="176" fontId="4" fillId="4" borderId="19" xfId="1" applyNumberFormat="1" applyFont="1" applyFill="1" applyBorder="1" applyAlignment="1">
      <alignment horizontal="center" vertical="center" shrinkToFit="1"/>
    </xf>
    <xf numFmtId="176" fontId="5" fillId="4" borderId="19" xfId="1" applyNumberFormat="1" applyFont="1" applyFill="1" applyBorder="1" applyAlignment="1">
      <alignment horizontal="center" vertical="center" shrinkToFit="1"/>
    </xf>
    <xf numFmtId="0" fontId="31" fillId="5" borderId="81" xfId="1" applyFont="1" applyFill="1" applyBorder="1" applyAlignment="1">
      <alignment horizontal="center" vertical="center" wrapText="1"/>
    </xf>
    <xf numFmtId="176" fontId="31" fillId="5" borderId="6" xfId="1" applyNumberFormat="1" applyFont="1" applyFill="1" applyBorder="1" applyAlignment="1">
      <alignment horizontal="center" vertical="center" wrapText="1"/>
    </xf>
    <xf numFmtId="0" fontId="32" fillId="5" borderId="81" xfId="1" applyFont="1" applyFill="1" applyBorder="1" applyAlignment="1">
      <alignment horizontal="center" vertical="center"/>
    </xf>
    <xf numFmtId="0" fontId="32" fillId="5" borderId="85" xfId="1" applyFont="1" applyFill="1" applyBorder="1" applyAlignment="1">
      <alignment horizontal="center" vertical="center"/>
    </xf>
    <xf numFmtId="0" fontId="27" fillId="5" borderId="86" xfId="1" applyFont="1" applyFill="1" applyBorder="1" applyAlignment="1">
      <alignment horizontal="center" vertical="center" wrapText="1"/>
    </xf>
    <xf numFmtId="49" fontId="30" fillId="5" borderId="10" xfId="1" applyNumberFormat="1" applyFont="1" applyFill="1" applyBorder="1" applyAlignment="1">
      <alignment horizontal="center" vertical="center" wrapText="1"/>
    </xf>
    <xf numFmtId="49" fontId="34" fillId="5" borderId="10" xfId="1" applyNumberFormat="1" applyFont="1" applyFill="1" applyBorder="1" applyAlignment="1">
      <alignment horizontal="center" vertical="center" wrapText="1"/>
    </xf>
    <xf numFmtId="176" fontId="30" fillId="5" borderId="10" xfId="1" applyNumberFormat="1" applyFont="1" applyFill="1" applyBorder="1" applyAlignment="1">
      <alignment horizontal="center" vertical="center" wrapText="1"/>
    </xf>
    <xf numFmtId="176" fontId="30" fillId="5" borderId="12" xfId="1" applyNumberFormat="1" applyFont="1" applyFill="1" applyBorder="1" applyAlignment="1">
      <alignment horizontal="center" vertical="center" wrapText="1"/>
    </xf>
    <xf numFmtId="176" fontId="30" fillId="5" borderId="13" xfId="1" applyNumberFormat="1" applyFont="1" applyFill="1" applyBorder="1" applyAlignment="1">
      <alignment horizontal="center" vertical="center" wrapText="1"/>
    </xf>
    <xf numFmtId="176" fontId="9" fillId="5" borderId="13" xfId="1" applyNumberFormat="1" applyFont="1" applyFill="1" applyBorder="1" applyAlignment="1">
      <alignment horizontal="center" vertical="center" wrapText="1"/>
    </xf>
    <xf numFmtId="49" fontId="4" fillId="5" borderId="9" xfId="1" applyNumberFormat="1" applyFont="1" applyFill="1" applyBorder="1" applyAlignment="1">
      <alignment horizontal="center" vertical="top" wrapText="1"/>
    </xf>
    <xf numFmtId="176" fontId="4" fillId="5" borderId="9" xfId="1" applyNumberFormat="1" applyFont="1" applyFill="1" applyBorder="1" applyAlignment="1">
      <alignment horizontal="center" vertical="center" wrapText="1"/>
    </xf>
    <xf numFmtId="176" fontId="4" fillId="5" borderId="9" xfId="1" applyNumberFormat="1" applyFont="1" applyFill="1" applyBorder="1" applyAlignment="1">
      <alignment horizontal="center" vertical="center" shrinkToFit="1"/>
    </xf>
    <xf numFmtId="176" fontId="4" fillId="5" borderId="19" xfId="1" applyNumberFormat="1" applyFont="1" applyFill="1" applyBorder="1" applyAlignment="1">
      <alignment horizontal="center" vertical="center" shrinkToFit="1"/>
    </xf>
    <xf numFmtId="176" fontId="5" fillId="5" borderId="19" xfId="1" applyNumberFormat="1" applyFont="1" applyFill="1" applyBorder="1" applyAlignment="1">
      <alignment horizontal="center" vertical="center" shrinkToFit="1"/>
    </xf>
    <xf numFmtId="176" fontId="11" fillId="0" borderId="32" xfId="1" applyNumberFormat="1" applyFont="1" applyFill="1" applyBorder="1" applyAlignment="1">
      <alignment horizontal="center" vertical="center" wrapText="1"/>
    </xf>
    <xf numFmtId="176" fontId="11" fillId="0" borderId="32" xfId="1" applyNumberFormat="1" applyFont="1" applyFill="1" applyBorder="1" applyAlignment="1">
      <alignment horizontal="center" vertical="center" shrinkToFit="1"/>
    </xf>
    <xf numFmtId="178" fontId="11" fillId="0" borderId="44" xfId="1" applyNumberFormat="1" applyFont="1" applyFill="1" applyBorder="1" applyAlignment="1">
      <alignment horizontal="center" vertical="center" wrapText="1"/>
    </xf>
    <xf numFmtId="178" fontId="11" fillId="0" borderId="44" xfId="1" applyNumberFormat="1" applyFont="1" applyFill="1" applyBorder="1" applyAlignment="1">
      <alignment horizontal="center" vertical="top" wrapText="1"/>
    </xf>
    <xf numFmtId="176" fontId="11" fillId="0" borderId="44" xfId="1" applyNumberFormat="1" applyFont="1" applyFill="1" applyBorder="1" applyAlignment="1">
      <alignment horizontal="center" vertical="center" wrapText="1"/>
    </xf>
    <xf numFmtId="176" fontId="11" fillId="0" borderId="44" xfId="1" applyNumberFormat="1" applyFont="1" applyFill="1" applyBorder="1" applyAlignment="1">
      <alignment horizontal="center" vertical="center" shrinkToFit="1"/>
    </xf>
    <xf numFmtId="178" fontId="11" fillId="0" borderId="38" xfId="1" applyNumberFormat="1" applyFont="1" applyFill="1" applyBorder="1" applyAlignment="1">
      <alignment horizontal="center" vertical="top" wrapText="1"/>
    </xf>
    <xf numFmtId="176" fontId="11" fillId="0" borderId="38" xfId="1" applyNumberFormat="1" applyFont="1" applyFill="1" applyBorder="1" applyAlignment="1">
      <alignment horizontal="center" vertical="center" wrapText="1"/>
    </xf>
    <xf numFmtId="176" fontId="11" fillId="0" borderId="38" xfId="1" applyNumberFormat="1" applyFont="1" applyFill="1" applyBorder="1" applyAlignment="1">
      <alignment horizontal="center" vertical="center" shrinkToFit="1"/>
    </xf>
    <xf numFmtId="178" fontId="9" fillId="0" borderId="32" xfId="1" applyNumberFormat="1" applyFont="1" applyFill="1" applyBorder="1" applyAlignment="1">
      <alignment horizontal="center" vertical="center" wrapText="1"/>
    </xf>
    <xf numFmtId="1" fontId="9" fillId="0" borderId="32" xfId="1" applyNumberFormat="1" applyFont="1" applyFill="1" applyBorder="1" applyAlignment="1">
      <alignment horizontal="center" vertical="top" wrapText="1"/>
    </xf>
    <xf numFmtId="176" fontId="9" fillId="0" borderId="32" xfId="1" applyNumberFormat="1" applyFont="1" applyFill="1" applyBorder="1" applyAlignment="1">
      <alignment horizontal="center" vertical="center" wrapText="1"/>
    </xf>
    <xf numFmtId="176" fontId="9" fillId="0" borderId="32" xfId="1" applyNumberFormat="1" applyFont="1" applyFill="1" applyBorder="1" applyAlignment="1">
      <alignment horizontal="center" vertical="center" shrinkToFit="1"/>
    </xf>
    <xf numFmtId="176" fontId="9" fillId="0" borderId="44" xfId="1" applyNumberFormat="1" applyFont="1" applyFill="1" applyBorder="1" applyAlignment="1">
      <alignment horizontal="center" vertical="center" shrinkToFit="1"/>
    </xf>
    <xf numFmtId="178" fontId="9" fillId="0" borderId="44" xfId="1" applyNumberFormat="1" applyFont="1" applyFill="1" applyBorder="1" applyAlignment="1">
      <alignment horizontal="center" vertical="top" wrapText="1"/>
    </xf>
    <xf numFmtId="178" fontId="18" fillId="0" borderId="32" xfId="0" applyNumberFormat="1" applyFont="1" applyFill="1" applyBorder="1" applyAlignment="1">
      <alignment horizontal="center" vertical="top" wrapText="1"/>
    </xf>
    <xf numFmtId="178" fontId="9" fillId="0" borderId="38" xfId="1" applyNumberFormat="1" applyFont="1" applyFill="1" applyBorder="1" applyAlignment="1">
      <alignment horizontal="center" vertical="top" wrapText="1"/>
    </xf>
    <xf numFmtId="176" fontId="9" fillId="0" borderId="44" xfId="1" applyNumberFormat="1" applyFont="1" applyFill="1" applyBorder="1" applyAlignment="1">
      <alignment horizontal="center" vertical="center" wrapText="1"/>
    </xf>
    <xf numFmtId="176" fontId="9" fillId="0" borderId="38" xfId="1" applyNumberFormat="1" applyFont="1" applyFill="1" applyBorder="1" applyAlignment="1">
      <alignment horizontal="center" vertical="center" wrapText="1"/>
    </xf>
    <xf numFmtId="176" fontId="9" fillId="0" borderId="38" xfId="1" applyNumberFormat="1" applyFont="1" applyFill="1" applyBorder="1" applyAlignment="1">
      <alignment horizontal="center" vertical="center" shrinkToFit="1"/>
    </xf>
    <xf numFmtId="178" fontId="9" fillId="0" borderId="38" xfId="1" applyNumberFormat="1" applyFont="1" applyFill="1" applyBorder="1" applyAlignment="1">
      <alignment horizontal="center" vertical="center" wrapText="1"/>
    </xf>
    <xf numFmtId="181" fontId="11" fillId="0" borderId="99" xfId="2" applyNumberFormat="1" applyFont="1" applyFill="1" applyBorder="1" applyAlignment="1">
      <alignment horizontal="center" vertical="center" shrinkToFit="1"/>
    </xf>
    <xf numFmtId="0" fontId="27" fillId="3" borderId="3" xfId="1" applyFont="1" applyFill="1" applyBorder="1" applyAlignment="1">
      <alignment horizontal="center" vertical="center" wrapText="1"/>
    </xf>
    <xf numFmtId="0" fontId="27" fillId="3" borderId="4" xfId="1" applyFont="1" applyFill="1" applyBorder="1" applyAlignment="1">
      <alignment horizontal="center" vertical="center" wrapText="1"/>
    </xf>
    <xf numFmtId="0" fontId="27" fillId="3" borderId="5" xfId="1" applyFont="1" applyFill="1" applyBorder="1" applyAlignment="1">
      <alignment horizontal="center" vertical="center" wrapText="1"/>
    </xf>
    <xf numFmtId="0" fontId="28" fillId="3" borderId="10" xfId="1" applyFont="1" applyFill="1" applyBorder="1" applyAlignment="1">
      <alignment horizontal="center" vertical="center" wrapText="1"/>
    </xf>
    <xf numFmtId="0" fontId="28" fillId="3" borderId="14" xfId="1" applyFont="1" applyFill="1" applyBorder="1" applyAlignment="1">
      <alignment horizontal="center" vertical="center" wrapText="1"/>
    </xf>
    <xf numFmtId="0" fontId="4" fillId="0" borderId="51" xfId="1" applyFont="1" applyFill="1" applyBorder="1" applyAlignment="1">
      <alignment horizontal="center" vertical="center" wrapText="1"/>
    </xf>
    <xf numFmtId="0" fontId="4" fillId="0" borderId="52" xfId="1" applyFont="1" applyFill="1" applyBorder="1" applyAlignment="1">
      <alignment horizontal="center" vertical="center" wrapText="1"/>
    </xf>
    <xf numFmtId="0" fontId="4" fillId="0" borderId="5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27" xfId="1" applyFont="1" applyFill="1" applyBorder="1" applyAlignment="1">
      <alignment horizontal="center" vertical="center" wrapText="1"/>
    </xf>
    <xf numFmtId="0" fontId="26" fillId="3" borderId="2" xfId="1" applyFont="1" applyFill="1" applyBorder="1" applyAlignment="1">
      <alignment horizontal="center" vertical="center" wrapText="1"/>
    </xf>
    <xf numFmtId="0" fontId="26" fillId="3" borderId="9" xfId="1" applyFont="1" applyFill="1" applyBorder="1" applyAlignment="1">
      <alignment horizontal="center" vertical="center" wrapText="1"/>
    </xf>
    <xf numFmtId="0" fontId="26" fillId="3" borderId="14" xfId="1" applyFont="1" applyFill="1" applyBorder="1" applyAlignment="1">
      <alignment horizontal="center" vertical="center" wrapText="1"/>
    </xf>
    <xf numFmtId="0" fontId="31" fillId="5" borderId="82" xfId="1" applyFont="1" applyFill="1" applyBorder="1" applyAlignment="1">
      <alignment horizontal="center" vertical="center" wrapText="1"/>
    </xf>
    <xf numFmtId="0" fontId="31" fillId="5" borderId="83" xfId="1" applyFont="1" applyFill="1" applyBorder="1" applyAlignment="1">
      <alignment horizontal="center" vertical="center" wrapText="1"/>
    </xf>
    <xf numFmtId="0" fontId="31" fillId="5" borderId="84" xfId="1" applyFont="1" applyFill="1" applyBorder="1" applyAlignment="1">
      <alignment horizontal="center" vertical="center" wrapText="1"/>
    </xf>
    <xf numFmtId="49" fontId="33" fillId="5" borderId="10" xfId="1" applyNumberFormat="1" applyFont="1" applyFill="1" applyBorder="1" applyAlignment="1">
      <alignment horizontal="center" vertical="center" wrapText="1"/>
    </xf>
    <xf numFmtId="49" fontId="33" fillId="5" borderId="9" xfId="1" applyNumberFormat="1" applyFont="1" applyFill="1" applyBorder="1" applyAlignment="1">
      <alignment horizontal="center" vertical="center" wrapText="1"/>
    </xf>
    <xf numFmtId="0" fontId="30" fillId="4" borderId="80" xfId="1" applyFont="1" applyFill="1" applyBorder="1" applyAlignment="1">
      <alignment horizontal="center" vertical="center" wrapText="1"/>
    </xf>
    <xf numFmtId="0" fontId="30" fillId="4" borderId="9" xfId="1" applyFont="1" applyFill="1" applyBorder="1" applyAlignment="1">
      <alignment horizontal="center" vertical="center" wrapText="1"/>
    </xf>
    <xf numFmtId="0" fontId="30" fillId="4" borderId="14" xfId="1" applyFont="1" applyFill="1" applyBorder="1" applyAlignment="1">
      <alignment horizontal="center" vertical="center" wrapText="1"/>
    </xf>
    <xf numFmtId="0" fontId="30" fillId="4" borderId="22" xfId="1" applyFont="1" applyFill="1" applyBorder="1" applyAlignment="1">
      <alignment horizontal="center" vertical="center" wrapText="1"/>
    </xf>
    <xf numFmtId="0" fontId="31" fillId="4" borderId="82" xfId="1" applyFont="1" applyFill="1" applyBorder="1" applyAlignment="1">
      <alignment horizontal="center" vertical="center" wrapText="1"/>
    </xf>
    <xf numFmtId="0" fontId="31" fillId="4" borderId="83" xfId="1" applyFont="1" applyFill="1" applyBorder="1" applyAlignment="1">
      <alignment horizontal="center" vertical="center" wrapText="1"/>
    </xf>
    <xf numFmtId="0" fontId="33" fillId="4" borderId="23" xfId="1" applyFont="1" applyFill="1" applyBorder="1" applyAlignment="1">
      <alignment horizontal="center" vertical="center" wrapText="1"/>
    </xf>
    <xf numFmtId="0" fontId="33" fillId="4" borderId="12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26" xfId="1" applyFont="1" applyFill="1" applyBorder="1" applyAlignment="1">
      <alignment horizontal="center" vertical="center" wrapText="1"/>
    </xf>
    <xf numFmtId="0" fontId="30" fillId="5" borderId="79" xfId="1" applyFont="1" applyFill="1" applyBorder="1" applyAlignment="1">
      <alignment horizontal="center" vertical="center" wrapText="1"/>
    </xf>
    <xf numFmtId="0" fontId="30" fillId="5" borderId="18" xfId="1" applyFont="1" applyFill="1" applyBorder="1" applyAlignment="1">
      <alignment horizontal="center" vertical="center" wrapText="1"/>
    </xf>
    <xf numFmtId="0" fontId="30" fillId="5" borderId="80" xfId="1" applyFont="1" applyFill="1" applyBorder="1" applyAlignment="1">
      <alignment horizontal="center" vertical="center" wrapText="1"/>
    </xf>
    <xf numFmtId="0" fontId="30" fillId="5" borderId="9" xfId="1" applyFont="1" applyFill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714375</xdr:colOff>
      <xdr:row>1</xdr:row>
      <xdr:rowOff>57150</xdr:rowOff>
    </xdr:from>
    <xdr:to>
      <xdr:col>11</xdr:col>
      <xdr:colOff>9525</xdr:colOff>
      <xdr:row>3</xdr:row>
      <xdr:rowOff>85725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744300AA-1412-4F99-B9BA-D623D78D1EBC}"/>
            </a:ext>
          </a:extLst>
        </xdr:cNvPr>
        <xdr:cNvSpPr txBox="1">
          <a:spLocks noChangeArrowheads="1"/>
        </xdr:cNvSpPr>
      </xdr:nvSpPr>
      <xdr:spPr bwMode="auto">
        <a:xfrm>
          <a:off x="2695575" y="57150"/>
          <a:ext cx="42862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ko-KR" altLang="en-US" sz="1800" b="1" i="0" u="none" strike="noStrike" baseline="0">
              <a:solidFill>
                <a:srgbClr val="000000"/>
              </a:solidFill>
              <a:latin typeface="돋움"/>
              <a:ea typeface="돋움"/>
            </a:rPr>
            <a:t>농협 젖소씨수소 총괄표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51221;&#54788;&#49457;/Documents/&#52852;&#52852;&#50724;&#53665;%20&#48155;&#51008;%20&#54028;&#51068;/&#51473;&#51216;&#54637;&#47785;&#51221;&#47532;(22.1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산(22년 캐나다)"/>
      <sheetName val="전산(22년 미국)"/>
      <sheetName val="전산(22년 한국)"/>
      <sheetName val="미국형(성적정리)"/>
      <sheetName val="미국 성적(수정중)"/>
      <sheetName val="한국형 성적(기준)"/>
      <sheetName val="캐나다 공식성적(농협)"/>
      <sheetName val="캐나다 성적(공식성적 대조)"/>
      <sheetName val="캐나다 성적(기준)"/>
      <sheetName val="총괄표(22.08 책자)"/>
      <sheetName val="삭제x"/>
      <sheetName val="미국 공식성적(st)"/>
      <sheetName val="미국형 성적(기준)"/>
      <sheetName val="한국형 도표작업용 (보행성x)"/>
      <sheetName val="한국 체형형질 순서"/>
      <sheetName val="등록번호"/>
      <sheetName val="캐나다형 도표작업용"/>
      <sheetName val="한국형 도표작업용"/>
      <sheetName val="미국형 도표작업용"/>
      <sheetName val="한국형 책자작업용"/>
      <sheetName val="캐나다형 책자작업용"/>
      <sheetName val="미국형 책자작업용"/>
      <sheetName val="책자작업(미_8)"/>
      <sheetName val="책자작업(캐_8)"/>
      <sheetName val="미국 건강&amp;번식형질"/>
      <sheetName val="캐나다 건강&amp;번식형질"/>
      <sheetName val="캐나다(DCIC수기입력용)"/>
      <sheetName val="미국형(DCIC수기입력용)"/>
      <sheetName val="한국형(DCIC수기입력용)"/>
      <sheetName val="수출용 책자 작업"/>
      <sheetName val="총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">
          <cell r="C4" t="str">
            <v>name</v>
          </cell>
          <cell r="D4" t="str">
            <v>ktpi</v>
          </cell>
          <cell r="E4" t="str">
            <v>유량</v>
          </cell>
          <cell r="F4" t="str">
            <v>생산
신뢰도</v>
          </cell>
          <cell r="G4" t="str">
            <v>유지방</v>
          </cell>
          <cell r="H4" t="str">
            <v>유단백</v>
          </cell>
          <cell r="I4" t="str">
            <v>체세포</v>
          </cell>
          <cell r="J4" t="str">
            <v>체형
신뢰도</v>
          </cell>
          <cell r="K4" t="str">
            <v>체형</v>
          </cell>
          <cell r="L4" t="str">
            <v>유방</v>
          </cell>
          <cell r="M4" t="str">
            <v>발굽과
다리</v>
          </cell>
          <cell r="N4" t="str">
            <v>유대수익지수</v>
          </cell>
          <cell r="O4" t="str">
            <v>키</v>
          </cell>
          <cell r="P4" t="str">
            <v>가슴너비</v>
          </cell>
          <cell r="Q4" t="str">
            <v>체심</v>
          </cell>
          <cell r="R4" t="str">
            <v>예각성</v>
          </cell>
          <cell r="S4" t="str">
            <v>엉덩이
기울기</v>
          </cell>
        </row>
        <row r="5">
          <cell r="C5" t="str">
            <v>제주도</v>
          </cell>
          <cell r="D5">
            <v>1969.6096725</v>
          </cell>
          <cell r="E5">
            <v>-64.025000000000006</v>
          </cell>
          <cell r="F5">
            <v>96</v>
          </cell>
          <cell r="G5">
            <v>24.08</v>
          </cell>
          <cell r="H5">
            <v>-0.54749999999999999</v>
          </cell>
          <cell r="I5">
            <v>0.16001000000000001</v>
          </cell>
          <cell r="J5">
            <v>91</v>
          </cell>
          <cell r="K5">
            <v>0.154</v>
          </cell>
          <cell r="L5">
            <v>-0.67005889699999999</v>
          </cell>
          <cell r="M5">
            <v>-1.5487201610000001</v>
          </cell>
          <cell r="N5">
            <v>40.857237499999997</v>
          </cell>
          <cell r="O5">
            <v>0.15164077409999999</v>
          </cell>
          <cell r="P5">
            <v>2.0275532988</v>
          </cell>
          <cell r="Q5">
            <v>2.0557068678000001</v>
          </cell>
          <cell r="R5">
            <v>-1.2963716110000001</v>
          </cell>
          <cell r="S5">
            <v>-1.198353172</v>
          </cell>
        </row>
        <row r="6">
          <cell r="C6" t="str">
            <v>독도</v>
          </cell>
          <cell r="D6">
            <v>2122.2684779000001</v>
          </cell>
          <cell r="E6">
            <v>780.59</v>
          </cell>
          <cell r="F6">
            <v>93</v>
          </cell>
          <cell r="G6">
            <v>21.71</v>
          </cell>
          <cell r="H6">
            <v>10.335000000000001</v>
          </cell>
          <cell r="I6">
            <v>7.6950000000000005E-2</v>
          </cell>
          <cell r="J6">
            <v>86</v>
          </cell>
          <cell r="K6">
            <v>0.53300000000000003</v>
          </cell>
          <cell r="L6">
            <v>-0.89510357100000004</v>
          </cell>
          <cell r="M6">
            <v>-0.87878872799999996</v>
          </cell>
          <cell r="N6">
            <v>54.448435000000003</v>
          </cell>
          <cell r="O6">
            <v>-0.73540619900000004</v>
          </cell>
          <cell r="P6">
            <v>-1.378410658</v>
          </cell>
          <cell r="Q6">
            <v>-0.27475271200000001</v>
          </cell>
          <cell r="R6">
            <v>2.3440967446999998</v>
          </cell>
          <cell r="S6">
            <v>-2.0276567160000001</v>
          </cell>
        </row>
        <row r="7">
          <cell r="C7" t="str">
            <v>존</v>
          </cell>
          <cell r="D7">
            <v>1630.0509208000001</v>
          </cell>
          <cell r="E7">
            <v>-13.945</v>
          </cell>
          <cell r="F7">
            <v>93</v>
          </cell>
          <cell r="G7">
            <v>1.6125</v>
          </cell>
          <cell r="H7">
            <v>1.5974999999999999</v>
          </cell>
          <cell r="I7">
            <v>9.2895000000000005E-2</v>
          </cell>
          <cell r="J7">
            <v>85</v>
          </cell>
          <cell r="K7">
            <v>-0.83399999999999996</v>
          </cell>
          <cell r="L7">
            <v>-0.34983022899999999</v>
          </cell>
          <cell r="M7">
            <v>-1.897775988</v>
          </cell>
          <cell r="N7">
            <v>-141.78941750000001</v>
          </cell>
          <cell r="O7">
            <v>-2.783883318</v>
          </cell>
          <cell r="P7">
            <v>-1.378410658</v>
          </cell>
          <cell r="Q7">
            <v>-0.50888767000000001</v>
          </cell>
          <cell r="R7">
            <v>-3.6745670189999999</v>
          </cell>
          <cell r="S7">
            <v>-3.6207924720000002</v>
          </cell>
        </row>
        <row r="8">
          <cell r="C8" t="str">
            <v>캐쉬</v>
          </cell>
          <cell r="D8">
            <v>1827.2753499999999</v>
          </cell>
          <cell r="E8">
            <v>-577.15250000000003</v>
          </cell>
          <cell r="F8">
            <v>97</v>
          </cell>
          <cell r="G8">
            <v>27.324999999999999</v>
          </cell>
          <cell r="H8">
            <v>-6.5650000000000004</v>
          </cell>
          <cell r="I8">
            <v>0.13789999999999999</v>
          </cell>
          <cell r="J8">
            <v>93</v>
          </cell>
          <cell r="K8">
            <v>-0.33</v>
          </cell>
          <cell r="L8">
            <v>-1.2376865020000001</v>
          </cell>
          <cell r="M8">
            <v>-2.1406374889999999</v>
          </cell>
          <cell r="N8">
            <v>48.426621249999997</v>
          </cell>
          <cell r="O8">
            <v>0.23057291999999999</v>
          </cell>
          <cell r="P8">
            <v>0.1527792785</v>
          </cell>
          <cell r="Q8">
            <v>7.3727225300000004E-2</v>
          </cell>
          <cell r="R8">
            <v>-7.9833190999999998E-2</v>
          </cell>
          <cell r="S8">
            <v>1.2895574608</v>
          </cell>
        </row>
        <row r="9">
          <cell r="C9" t="str">
            <v>알란</v>
          </cell>
          <cell r="D9">
            <v>1980.884078</v>
          </cell>
          <cell r="E9">
            <v>50.54</v>
          </cell>
          <cell r="F9">
            <v>98</v>
          </cell>
          <cell r="G9">
            <v>30.512499999999999</v>
          </cell>
          <cell r="H9">
            <v>4.51</v>
          </cell>
          <cell r="I9">
            <v>0.42612499999999998</v>
          </cell>
          <cell r="J9">
            <v>95</v>
          </cell>
          <cell r="K9">
            <v>0.13700000000000001</v>
          </cell>
          <cell r="L9">
            <v>-1.062408365</v>
          </cell>
          <cell r="M9">
            <v>-3.2157361980000001</v>
          </cell>
          <cell r="N9">
            <v>103.804385</v>
          </cell>
          <cell r="O9">
            <v>1.1288959135000001</v>
          </cell>
          <cell r="P9">
            <v>0.28722522420000002</v>
          </cell>
          <cell r="Q9">
            <v>1.3587469935000001</v>
          </cell>
          <cell r="R9">
            <v>0.32263064759999999</v>
          </cell>
          <cell r="S9">
            <v>2.9845375117000001</v>
          </cell>
        </row>
        <row r="10">
          <cell r="C10" t="str">
            <v>대청</v>
          </cell>
          <cell r="D10">
            <v>1842.3033599</v>
          </cell>
          <cell r="E10">
            <v>218.88499999999999</v>
          </cell>
          <cell r="F10">
            <v>97</v>
          </cell>
          <cell r="G10">
            <v>2.6949999999999998</v>
          </cell>
          <cell r="H10">
            <v>6.8525</v>
          </cell>
          <cell r="I10">
            <v>-5.6469999999999999E-2</v>
          </cell>
          <cell r="J10">
            <v>93</v>
          </cell>
          <cell r="K10">
            <v>-0.154</v>
          </cell>
          <cell r="L10">
            <v>-0.70996742899999998</v>
          </cell>
          <cell r="M10">
            <v>2.2044814499999999E-2</v>
          </cell>
          <cell r="N10">
            <v>-120.4835475</v>
          </cell>
          <cell r="O10">
            <v>0.1140540379</v>
          </cell>
          <cell r="P10">
            <v>1.0565548022</v>
          </cell>
          <cell r="Q10">
            <v>0.1336222145</v>
          </cell>
          <cell r="R10">
            <v>-1.223196368</v>
          </cell>
          <cell r="S10">
            <v>-0.39087340500000001</v>
          </cell>
        </row>
        <row r="11">
          <cell r="C11" t="str">
            <v>잔쯔</v>
          </cell>
          <cell r="D11">
            <v>1971.3093145</v>
          </cell>
          <cell r="E11">
            <v>227.92</v>
          </cell>
          <cell r="F11">
            <v>91</v>
          </cell>
          <cell r="G11">
            <v>15.592499999999999</v>
          </cell>
          <cell r="H11">
            <v>9.1074999999999999</v>
          </cell>
          <cell r="I11">
            <v>0.50034500000000004</v>
          </cell>
          <cell r="J11">
            <v>81</v>
          </cell>
          <cell r="K11">
            <v>6.5000000000000002E-2</v>
          </cell>
          <cell r="L11">
            <v>-1.000278067</v>
          </cell>
          <cell r="M11">
            <v>0.52922674459999997</v>
          </cell>
          <cell r="N11">
            <v>-9.9766200000000005</v>
          </cell>
          <cell r="O11">
            <v>-1.2766551989999999</v>
          </cell>
          <cell r="P11">
            <v>0.71297071879999996</v>
          </cell>
          <cell r="Q11">
            <v>0.1281772155</v>
          </cell>
          <cell r="R11">
            <v>-8.8980095999999995E-2</v>
          </cell>
          <cell r="S11">
            <v>0.24565343810000001</v>
          </cell>
        </row>
        <row r="12">
          <cell r="C12" t="str">
            <v>새로미</v>
          </cell>
          <cell r="D12">
            <v>1853.4651251</v>
          </cell>
          <cell r="E12">
            <v>-110.565</v>
          </cell>
          <cell r="F12">
            <v>86</v>
          </cell>
          <cell r="G12">
            <v>-1.3574999999999999</v>
          </cell>
          <cell r="H12">
            <v>-5.44</v>
          </cell>
          <cell r="I12">
            <v>-9.8724999999999993E-2</v>
          </cell>
          <cell r="J12">
            <v>71</v>
          </cell>
          <cell r="K12">
            <v>0.78200000000000003</v>
          </cell>
          <cell r="L12">
            <v>0.63394376460000001</v>
          </cell>
          <cell r="M12">
            <v>-0.911270735</v>
          </cell>
          <cell r="N12">
            <v>-178.32957250000001</v>
          </cell>
          <cell r="O12">
            <v>3.8880565700000001E-2</v>
          </cell>
          <cell r="P12">
            <v>0.58599399240000005</v>
          </cell>
          <cell r="Q12">
            <v>0.72168210840000002</v>
          </cell>
          <cell r="R12">
            <v>-0.16215533900000001</v>
          </cell>
          <cell r="S12">
            <v>-2.2859047490000002</v>
          </cell>
        </row>
        <row r="13">
          <cell r="C13" t="str">
            <v>새보미</v>
          </cell>
          <cell r="D13">
            <v>2079.2790712000001</v>
          </cell>
          <cell r="E13">
            <v>-129.36250000000001</v>
          </cell>
          <cell r="F13">
            <v>91</v>
          </cell>
          <cell r="G13">
            <v>14.3825</v>
          </cell>
          <cell r="H13">
            <v>-0.60750000000000004</v>
          </cell>
          <cell r="I13">
            <v>0.100705</v>
          </cell>
          <cell r="J13">
            <v>83</v>
          </cell>
          <cell r="K13">
            <v>0.81699999999999995</v>
          </cell>
          <cell r="L13">
            <v>0.46842131149999999</v>
          </cell>
          <cell r="M13">
            <v>3.1889544399999997E-2</v>
          </cell>
          <cell r="N13">
            <v>-41.217143749999998</v>
          </cell>
          <cell r="O13">
            <v>-0.59257660099999998</v>
          </cell>
          <cell r="P13">
            <v>0.14531005929999999</v>
          </cell>
          <cell r="Q13">
            <v>0.43854215949999997</v>
          </cell>
          <cell r="R13">
            <v>0.58789090470000005</v>
          </cell>
          <cell r="S13">
            <v>-0.270842629</v>
          </cell>
        </row>
        <row r="14">
          <cell r="C14" t="str">
            <v>더글라스</v>
          </cell>
          <cell r="D14">
            <v>1910.6307913999999</v>
          </cell>
          <cell r="E14">
            <v>263.58749999999998</v>
          </cell>
          <cell r="F14">
            <v>93</v>
          </cell>
          <cell r="G14">
            <v>0.8075</v>
          </cell>
          <cell r="H14">
            <v>11.8</v>
          </cell>
          <cell r="I14">
            <v>0.19499</v>
          </cell>
          <cell r="J14">
            <v>89</v>
          </cell>
          <cell r="K14">
            <v>7.8E-2</v>
          </cell>
          <cell r="L14">
            <v>-0.52180701699999998</v>
          </cell>
          <cell r="M14">
            <v>0.77887244180000004</v>
          </cell>
          <cell r="N14">
            <v>-128.33054379999999</v>
          </cell>
          <cell r="O14">
            <v>0.61395762850000002</v>
          </cell>
          <cell r="P14">
            <v>1.4300157624000001</v>
          </cell>
          <cell r="Q14">
            <v>1.505761967</v>
          </cell>
          <cell r="R14">
            <v>-1.5158973410000001</v>
          </cell>
          <cell r="S14">
            <v>-0.168998334</v>
          </cell>
        </row>
        <row r="15">
          <cell r="C15" t="str">
            <v>자스펜</v>
          </cell>
          <cell r="D15">
            <v>2011.6192536000001</v>
          </cell>
          <cell r="E15">
            <v>79.954999999999998</v>
          </cell>
          <cell r="F15">
            <v>96</v>
          </cell>
          <cell r="G15">
            <v>16.092500000000001</v>
          </cell>
          <cell r="H15">
            <v>10.397500000000001</v>
          </cell>
          <cell r="I15">
            <v>0.68381000000000003</v>
          </cell>
          <cell r="J15">
            <v>92</v>
          </cell>
          <cell r="K15">
            <v>0.158</v>
          </cell>
          <cell r="L15">
            <v>-0.35341978600000001</v>
          </cell>
          <cell r="M15">
            <v>0.2017677702</v>
          </cell>
          <cell r="N15">
            <v>-7.2097674999999999</v>
          </cell>
          <cell r="O15">
            <v>-0.45726435100000001</v>
          </cell>
          <cell r="P15">
            <v>-0.23562011999999999</v>
          </cell>
          <cell r="Q15">
            <v>0.51477214579999997</v>
          </cell>
          <cell r="R15">
            <v>0.80741663470000002</v>
          </cell>
          <cell r="S15">
            <v>-1.478424983</v>
          </cell>
        </row>
        <row r="16">
          <cell r="C16" t="str">
            <v>리멘</v>
          </cell>
          <cell r="D16">
            <v>2010.3156403999999</v>
          </cell>
          <cell r="E16">
            <v>349.35750000000002</v>
          </cell>
          <cell r="F16">
            <v>98</v>
          </cell>
          <cell r="G16">
            <v>2.9849999999999999</v>
          </cell>
          <cell r="H16">
            <v>2.8025000000000002</v>
          </cell>
          <cell r="I16">
            <v>0.225575</v>
          </cell>
          <cell r="J16">
            <v>95</v>
          </cell>
          <cell r="K16">
            <v>1.006</v>
          </cell>
          <cell r="L16">
            <v>-0.146633287</v>
          </cell>
          <cell r="M16">
            <v>1.5773657421</v>
          </cell>
          <cell r="N16">
            <v>-120.89798879999999</v>
          </cell>
          <cell r="O16">
            <v>0.52750813539999997</v>
          </cell>
          <cell r="P16">
            <v>1.2731621591</v>
          </cell>
          <cell r="Q16">
            <v>1.2988520043</v>
          </cell>
          <cell r="R16">
            <v>2.4904472314000001</v>
          </cell>
          <cell r="S16">
            <v>0.36568421420000002</v>
          </cell>
        </row>
        <row r="17">
          <cell r="C17" t="str">
            <v>태즈</v>
          </cell>
          <cell r="D17">
            <v>2393.2244519999999</v>
          </cell>
          <cell r="E17">
            <v>579.15750000000003</v>
          </cell>
          <cell r="F17">
            <v>94</v>
          </cell>
          <cell r="G17">
            <v>32.017499999999998</v>
          </cell>
          <cell r="H17">
            <v>25.532499999999999</v>
          </cell>
          <cell r="I17">
            <v>0.30937999999999999</v>
          </cell>
          <cell r="J17">
            <v>89</v>
          </cell>
          <cell r="K17">
            <v>0.34799999999999998</v>
          </cell>
          <cell r="L17">
            <v>-0.57174517300000005</v>
          </cell>
          <cell r="M17">
            <v>7.2562764299999999E-2</v>
          </cell>
          <cell r="N17">
            <v>156.89748624999999</v>
          </cell>
          <cell r="O17">
            <v>-0.87447712200000005</v>
          </cell>
          <cell r="P17">
            <v>-4.8889639999999998E-2</v>
          </cell>
          <cell r="Q17">
            <v>-1.053387571</v>
          </cell>
          <cell r="R17">
            <v>0.50556875599999995</v>
          </cell>
          <cell r="S17">
            <v>0.13653455070000001</v>
          </cell>
        </row>
        <row r="18">
          <cell r="C18" t="str">
            <v>나단</v>
          </cell>
          <cell r="D18">
            <v>1439.9201163</v>
          </cell>
          <cell r="E18">
            <v>366.47250000000003</v>
          </cell>
          <cell r="F18">
            <v>95</v>
          </cell>
          <cell r="G18">
            <v>-6.7324999999999999</v>
          </cell>
          <cell r="H18">
            <v>5.3449999999999998</v>
          </cell>
          <cell r="I18">
            <v>0.58657499999999996</v>
          </cell>
          <cell r="J18">
            <v>90</v>
          </cell>
          <cell r="K18">
            <v>-0.68899999999999995</v>
          </cell>
          <cell r="L18">
            <v>-1.5046995219999999</v>
          </cell>
          <cell r="M18">
            <v>-2.6896691750000001</v>
          </cell>
          <cell r="N18">
            <v>-197.74836629999999</v>
          </cell>
          <cell r="O18">
            <v>-3.6408609009999999</v>
          </cell>
          <cell r="P18">
            <v>-2.2074939900000001</v>
          </cell>
          <cell r="Q18">
            <v>-2.452752319</v>
          </cell>
          <cell r="R18">
            <v>-2.110446193</v>
          </cell>
          <cell r="S18">
            <v>0.79852246760000001</v>
          </cell>
        </row>
        <row r="19">
          <cell r="C19" t="str">
            <v>베타비아</v>
          </cell>
          <cell r="D19">
            <v>1690.5375964</v>
          </cell>
          <cell r="E19">
            <v>633.01499999999999</v>
          </cell>
          <cell r="F19">
            <v>96</v>
          </cell>
          <cell r="G19">
            <v>-6.6574999999999998</v>
          </cell>
          <cell r="H19">
            <v>12.9025</v>
          </cell>
          <cell r="I19">
            <v>0.30039500000000002</v>
          </cell>
          <cell r="J19">
            <v>93</v>
          </cell>
          <cell r="K19">
            <v>-0.17499999999999999</v>
          </cell>
          <cell r="L19">
            <v>-0.97927951199999996</v>
          </cell>
          <cell r="M19">
            <v>-1.509758223</v>
          </cell>
          <cell r="N19">
            <v>-180.88952750000001</v>
          </cell>
          <cell r="O19">
            <v>-0.45350567800000002</v>
          </cell>
          <cell r="P19">
            <v>-0.41488138099999999</v>
          </cell>
          <cell r="Q19">
            <v>-0.66134764199999996</v>
          </cell>
          <cell r="R19">
            <v>-2.2110621529999999</v>
          </cell>
          <cell r="S19">
            <v>1.8787994528</v>
          </cell>
        </row>
        <row r="20">
          <cell r="C20" t="str">
            <v>포비든</v>
          </cell>
          <cell r="D20">
            <v>2152.1697042000001</v>
          </cell>
          <cell r="E20">
            <v>26.572500000000002</v>
          </cell>
          <cell r="F20">
            <v>97</v>
          </cell>
          <cell r="G20">
            <v>13.105</v>
          </cell>
          <cell r="H20">
            <v>10.82</v>
          </cell>
          <cell r="I20">
            <v>0.37386000000000003</v>
          </cell>
          <cell r="J20">
            <v>94</v>
          </cell>
          <cell r="K20">
            <v>0.70599999999999996</v>
          </cell>
          <cell r="L20">
            <v>0.28830534530000002</v>
          </cell>
          <cell r="M20">
            <v>0.85002570369999997</v>
          </cell>
          <cell r="N20">
            <v>-32.596341250000002</v>
          </cell>
          <cell r="O20">
            <v>-1.6825919490000001</v>
          </cell>
          <cell r="P20">
            <v>-1.199149397</v>
          </cell>
          <cell r="Q20">
            <v>-0.99349258200000001</v>
          </cell>
          <cell r="R20">
            <v>-0.53717846199999997</v>
          </cell>
          <cell r="S20">
            <v>-0.29266640599999999</v>
          </cell>
        </row>
        <row r="21">
          <cell r="C21" t="str">
            <v>선도</v>
          </cell>
          <cell r="D21">
            <v>1741.2020646000001</v>
          </cell>
          <cell r="E21">
            <v>279.75749999999999</v>
          </cell>
          <cell r="F21">
            <v>75</v>
          </cell>
          <cell r="G21">
            <v>-14.105</v>
          </cell>
          <cell r="H21">
            <v>4.6500000000000004</v>
          </cell>
          <cell r="I21">
            <v>-5.8700000000000002E-2</v>
          </cell>
          <cell r="J21">
            <v>63</v>
          </cell>
          <cell r="K21">
            <v>0.49099999999999999</v>
          </cell>
          <cell r="L21">
            <v>-0.91090312100000004</v>
          </cell>
          <cell r="M21">
            <v>1.0977362316999999</v>
          </cell>
          <cell r="N21">
            <v>-261.84426380000002</v>
          </cell>
          <cell r="O21">
            <v>-0.32571077500000001</v>
          </cell>
          <cell r="P21">
            <v>0.57105555399999997</v>
          </cell>
          <cell r="Q21">
            <v>-0.97715758500000005</v>
          </cell>
          <cell r="R21">
            <v>-1.470162814</v>
          </cell>
          <cell r="S21">
            <v>-3.8790405049999999</v>
          </cell>
        </row>
        <row r="22">
          <cell r="C22" t="str">
            <v>유철</v>
          </cell>
          <cell r="D22">
            <v>2029.2317740000001</v>
          </cell>
          <cell r="E22">
            <v>-140.77500000000001</v>
          </cell>
          <cell r="F22">
            <v>79</v>
          </cell>
          <cell r="G22">
            <v>8.4824999999999999</v>
          </cell>
          <cell r="H22">
            <v>-2.9449999999999998</v>
          </cell>
          <cell r="I22">
            <v>-2.0385E-2</v>
          </cell>
          <cell r="J22">
            <v>71</v>
          </cell>
          <cell r="K22">
            <v>0.99399999999999999</v>
          </cell>
          <cell r="L22">
            <v>0.50548093159999996</v>
          </cell>
          <cell r="M22">
            <v>2.5413354400000001E-2</v>
          </cell>
          <cell r="N22">
            <v>-93.740637500000005</v>
          </cell>
          <cell r="O22">
            <v>0.71168314239999997</v>
          </cell>
          <cell r="P22">
            <v>0.63080930759999998</v>
          </cell>
          <cell r="Q22">
            <v>-0.32920270200000001</v>
          </cell>
          <cell r="R22">
            <v>-0.16215533900000001</v>
          </cell>
          <cell r="S22">
            <v>0.40205717670000002</v>
          </cell>
        </row>
        <row r="23">
          <cell r="C23" t="str">
            <v>유진</v>
          </cell>
          <cell r="D23">
            <v>1806.4122824999999</v>
          </cell>
          <cell r="E23">
            <v>806.82</v>
          </cell>
          <cell r="F23">
            <v>98</v>
          </cell>
          <cell r="G23">
            <v>-7.2774999999999999</v>
          </cell>
          <cell r="H23">
            <v>10.887499999999999</v>
          </cell>
          <cell r="I23">
            <v>0.17455499999999999</v>
          </cell>
          <cell r="J23">
            <v>96</v>
          </cell>
          <cell r="K23">
            <v>0.35599999999999998</v>
          </cell>
          <cell r="L23">
            <v>-0.37087923499999997</v>
          </cell>
          <cell r="M23">
            <v>-0.87241943899999996</v>
          </cell>
          <cell r="N23">
            <v>-185.10577000000001</v>
          </cell>
          <cell r="O23">
            <v>-0.77299293499999999</v>
          </cell>
          <cell r="P23">
            <v>-1.3186569050000001</v>
          </cell>
          <cell r="Q23">
            <v>-0.87370260399999999</v>
          </cell>
          <cell r="R23">
            <v>0.92632640509999997</v>
          </cell>
          <cell r="S23">
            <v>-0.67458251199999997</v>
          </cell>
        </row>
        <row r="24">
          <cell r="C24" t="str">
            <v>유리</v>
          </cell>
          <cell r="D24">
            <v>2345.5611127000002</v>
          </cell>
          <cell r="E24">
            <v>492.38249999999999</v>
          </cell>
          <cell r="F24">
            <v>93</v>
          </cell>
          <cell r="G24">
            <v>21.454999999999998</v>
          </cell>
          <cell r="H24">
            <v>18.71</v>
          </cell>
          <cell r="I24">
            <v>3.2945000000000002E-2</v>
          </cell>
          <cell r="J24">
            <v>87</v>
          </cell>
          <cell r="K24">
            <v>0.92400000000000004</v>
          </cell>
          <cell r="L24">
            <v>0.1856117065</v>
          </cell>
          <cell r="M24">
            <v>-0.415944327</v>
          </cell>
          <cell r="N24">
            <v>57.774173750000003</v>
          </cell>
          <cell r="O24">
            <v>-0.28436536499999998</v>
          </cell>
          <cell r="P24">
            <v>-0.175866366</v>
          </cell>
          <cell r="Q24">
            <v>-0.57967265700000004</v>
          </cell>
          <cell r="R24">
            <v>1.1275583243</v>
          </cell>
          <cell r="S24">
            <v>-0.412697182</v>
          </cell>
        </row>
        <row r="25">
          <cell r="C25" t="str">
            <v>지구</v>
          </cell>
          <cell r="D25">
            <v>2446.5819354999999</v>
          </cell>
          <cell r="E25">
            <v>940.0625</v>
          </cell>
          <cell r="F25">
            <v>97</v>
          </cell>
          <cell r="G25">
            <v>26.48</v>
          </cell>
          <cell r="H25">
            <v>38.177500000000002</v>
          </cell>
          <cell r="I25">
            <v>0.131105</v>
          </cell>
          <cell r="J25">
            <v>95</v>
          </cell>
          <cell r="K25">
            <v>-0.01</v>
          </cell>
          <cell r="L25">
            <v>-0.73976914599999999</v>
          </cell>
          <cell r="M25">
            <v>0.73900110760000004</v>
          </cell>
          <cell r="N25">
            <v>136.21686875</v>
          </cell>
          <cell r="O25">
            <v>-1.0173067200000001</v>
          </cell>
          <cell r="P25">
            <v>-4.8889639999999998E-2</v>
          </cell>
          <cell r="Q25">
            <v>-1.358307516</v>
          </cell>
          <cell r="R25">
            <v>-3.1166057889999998</v>
          </cell>
          <cell r="S25">
            <v>-0.17263563000000001</v>
          </cell>
        </row>
        <row r="26">
          <cell r="C26" t="str">
            <v>국사봉</v>
          </cell>
          <cell r="D26">
            <v>1884.8688404</v>
          </cell>
          <cell r="E26">
            <v>-66.132499999999993</v>
          </cell>
          <cell r="F26">
            <v>91</v>
          </cell>
          <cell r="G26">
            <v>-9.51</v>
          </cell>
          <cell r="H26">
            <v>-3.9</v>
          </cell>
          <cell r="I26">
            <v>-0.168515</v>
          </cell>
          <cell r="J26">
            <v>84</v>
          </cell>
          <cell r="K26">
            <v>1.0409999999999999</v>
          </cell>
          <cell r="L26">
            <v>0.91211615499999998</v>
          </cell>
          <cell r="M26">
            <v>0.50183900800000003</v>
          </cell>
          <cell r="N26">
            <v>-242.98094879999999</v>
          </cell>
          <cell r="O26">
            <v>1.1965520384999999</v>
          </cell>
          <cell r="P26">
            <v>-0.40741216200000002</v>
          </cell>
          <cell r="Q26">
            <v>0.68356711530000003</v>
          </cell>
          <cell r="R26">
            <v>1.7952824196999999</v>
          </cell>
          <cell r="S26">
            <v>0.29657558560000002</v>
          </cell>
        </row>
        <row r="27">
          <cell r="C27" t="str">
            <v>남대봉</v>
          </cell>
          <cell r="D27">
            <v>2143.1410523</v>
          </cell>
          <cell r="E27">
            <v>-333.41250000000002</v>
          </cell>
          <cell r="F27">
            <v>85</v>
          </cell>
          <cell r="G27">
            <v>19.484999999999999</v>
          </cell>
          <cell r="H27">
            <v>6.04</v>
          </cell>
          <cell r="I27">
            <v>-0.17066500000000001</v>
          </cell>
          <cell r="J27">
            <v>75</v>
          </cell>
          <cell r="K27">
            <v>0.36199999999999999</v>
          </cell>
          <cell r="L27">
            <v>0.27814726280000002</v>
          </cell>
          <cell r="M27">
            <v>-0.58778921200000001</v>
          </cell>
          <cell r="N27">
            <v>6.0375812499999997</v>
          </cell>
          <cell r="O27">
            <v>-0.73540619900000004</v>
          </cell>
          <cell r="P27">
            <v>-2.192555552</v>
          </cell>
          <cell r="Q27">
            <v>-1.565217479</v>
          </cell>
          <cell r="R27">
            <v>-1.488456625</v>
          </cell>
          <cell r="S27">
            <v>0.98402457610000005</v>
          </cell>
        </row>
        <row r="28">
          <cell r="C28" t="str">
            <v>망운대</v>
          </cell>
          <cell r="D28">
            <v>2099.5312620999998</v>
          </cell>
          <cell r="E28">
            <v>18.477499999999999</v>
          </cell>
          <cell r="F28">
            <v>80</v>
          </cell>
          <cell r="G28">
            <v>22.46</v>
          </cell>
          <cell r="H28">
            <v>10.9825</v>
          </cell>
          <cell r="I28">
            <v>5.9494999999999999E-2</v>
          </cell>
          <cell r="J28">
            <v>72</v>
          </cell>
          <cell r="K28">
            <v>-4.1000000000000002E-2</v>
          </cell>
          <cell r="L28">
            <v>-0.61127065300000005</v>
          </cell>
          <cell r="M28">
            <v>-0.33500647700000002</v>
          </cell>
          <cell r="N28">
            <v>45.195541249999998</v>
          </cell>
          <cell r="O28">
            <v>0.2192968991</v>
          </cell>
          <cell r="P28">
            <v>0.83994744529999998</v>
          </cell>
          <cell r="Q28">
            <v>3.5612232200000003E-2</v>
          </cell>
          <cell r="R28">
            <v>-0.93049539400000003</v>
          </cell>
          <cell r="S28">
            <v>-0.26356803600000001</v>
          </cell>
        </row>
        <row r="29">
          <cell r="C29" t="str">
            <v>신선봉</v>
          </cell>
          <cell r="D29">
            <v>2138.1182481000001</v>
          </cell>
          <cell r="E29">
            <v>-92.587500000000006</v>
          </cell>
          <cell r="F29">
            <v>90</v>
          </cell>
          <cell r="G29">
            <v>5.9325000000000001</v>
          </cell>
          <cell r="H29">
            <v>-3.6375000000000002</v>
          </cell>
          <cell r="I29">
            <v>-9.1645000000000004E-2</v>
          </cell>
          <cell r="J29">
            <v>85</v>
          </cell>
          <cell r="K29">
            <v>1.365</v>
          </cell>
          <cell r="L29">
            <v>1.3569375023000001</v>
          </cell>
          <cell r="M29">
            <v>1.0496178519999999</v>
          </cell>
          <cell r="N29">
            <v>-114.8576813</v>
          </cell>
          <cell r="O29">
            <v>1.2228627538000001</v>
          </cell>
          <cell r="P29">
            <v>-0.20574324299999999</v>
          </cell>
          <cell r="Q29">
            <v>8.4617223399999997E-2</v>
          </cell>
          <cell r="R29">
            <v>1.5574628789</v>
          </cell>
          <cell r="S29">
            <v>-0.270842629</v>
          </cell>
        </row>
        <row r="30">
          <cell r="C30" t="str">
            <v>발란스</v>
          </cell>
          <cell r="D30">
            <v>2254.5055231000001</v>
          </cell>
          <cell r="E30">
            <v>974.35249999999996</v>
          </cell>
          <cell r="F30">
            <v>90</v>
          </cell>
          <cell r="G30">
            <v>25.1</v>
          </cell>
          <cell r="H30">
            <v>22.155000000000001</v>
          </cell>
          <cell r="I30">
            <v>0.13844500000000001</v>
          </cell>
          <cell r="J30">
            <v>83</v>
          </cell>
          <cell r="K30">
            <v>0.19900000000000001</v>
          </cell>
          <cell r="L30">
            <v>-1.124805045</v>
          </cell>
          <cell r="M30">
            <v>0.30441618669999998</v>
          </cell>
          <cell r="N30">
            <v>103.21502875</v>
          </cell>
          <cell r="O30">
            <v>0.4335412951</v>
          </cell>
          <cell r="P30">
            <v>0.82500900690000001</v>
          </cell>
          <cell r="Q30">
            <v>-0.14407273500000001</v>
          </cell>
          <cell r="R30">
            <v>-2.1927683419999999</v>
          </cell>
          <cell r="S30">
            <v>1.1295164259999999</v>
          </cell>
        </row>
        <row r="31">
          <cell r="C31" t="str">
            <v>사이먼</v>
          </cell>
          <cell r="D31">
            <v>2163.7449766999998</v>
          </cell>
          <cell r="E31">
            <v>560.1825</v>
          </cell>
          <cell r="F31">
            <v>79</v>
          </cell>
          <cell r="G31">
            <v>8.9275000000000002</v>
          </cell>
          <cell r="H31">
            <v>9.64</v>
          </cell>
          <cell r="I31">
            <v>0.45032</v>
          </cell>
          <cell r="J31">
            <v>72</v>
          </cell>
          <cell r="K31">
            <v>0.85799999999999998</v>
          </cell>
          <cell r="L31">
            <v>0.97263223210000005</v>
          </cell>
          <cell r="M31">
            <v>1.3209678639</v>
          </cell>
          <cell r="N31">
            <v>-57.478951250000001</v>
          </cell>
          <cell r="O31">
            <v>1.0386877467</v>
          </cell>
          <cell r="P31">
            <v>7.0617867299999998E-2</v>
          </cell>
          <cell r="Q31">
            <v>0.52566214379999998</v>
          </cell>
          <cell r="R31">
            <v>1.4842876356000001</v>
          </cell>
          <cell r="S31">
            <v>-1.2856482819999999</v>
          </cell>
        </row>
        <row r="32">
          <cell r="C32" t="str">
            <v>비스토</v>
          </cell>
          <cell r="D32">
            <v>2216.9442601999999</v>
          </cell>
          <cell r="E32">
            <v>271.6925</v>
          </cell>
          <cell r="F32">
            <v>90</v>
          </cell>
          <cell r="G32">
            <v>15.057499999999999</v>
          </cell>
          <cell r="H32">
            <v>-0.11</v>
          </cell>
          <cell r="I32">
            <v>0.19439000000000001</v>
          </cell>
          <cell r="J32">
            <v>80</v>
          </cell>
          <cell r="K32">
            <v>1.1879999999999999</v>
          </cell>
          <cell r="L32">
            <v>0.93939821639999999</v>
          </cell>
          <cell r="M32">
            <v>1.7874882527</v>
          </cell>
          <cell r="N32">
            <v>-26.29368625</v>
          </cell>
          <cell r="O32">
            <v>0.96727294809999997</v>
          </cell>
          <cell r="P32">
            <v>-0.54185810700000003</v>
          </cell>
          <cell r="Q32">
            <v>0.24252219489999999</v>
          </cell>
          <cell r="R32">
            <v>0.35007136389999999</v>
          </cell>
          <cell r="S32">
            <v>0.95128890990000003</v>
          </cell>
        </row>
        <row r="33">
          <cell r="C33" t="str">
            <v>나이스</v>
          </cell>
          <cell r="D33">
            <v>2442.6678465</v>
          </cell>
          <cell r="E33">
            <v>730.745</v>
          </cell>
          <cell r="F33">
            <v>98</v>
          </cell>
          <cell r="G33">
            <v>42.672499999999999</v>
          </cell>
          <cell r="H33">
            <v>8.7550000000000008</v>
          </cell>
          <cell r="I33">
            <v>0.35702</v>
          </cell>
          <cell r="J33">
            <v>97</v>
          </cell>
          <cell r="K33">
            <v>0.68400000000000005</v>
          </cell>
          <cell r="L33">
            <v>0.14282001129999999</v>
          </cell>
          <cell r="M33">
            <v>0.69613709729999995</v>
          </cell>
          <cell r="N33">
            <v>225.37894249999999</v>
          </cell>
          <cell r="O33">
            <v>-0.44598832999999999</v>
          </cell>
          <cell r="P33">
            <v>-2.0132942909999998</v>
          </cell>
          <cell r="Q33">
            <v>-1.4182025060000001</v>
          </cell>
          <cell r="R33">
            <v>2.3349498393000001</v>
          </cell>
          <cell r="S33">
            <v>0.74032572760000004</v>
          </cell>
        </row>
        <row r="34">
          <cell r="C34" t="str">
            <v>스타트</v>
          </cell>
          <cell r="D34">
            <v>2197.6221799999998</v>
          </cell>
          <cell r="E34">
            <v>94.11</v>
          </cell>
          <cell r="F34">
            <v>85</v>
          </cell>
          <cell r="G34">
            <v>20.272500000000001</v>
          </cell>
          <cell r="H34">
            <v>8.0525000000000002</v>
          </cell>
          <cell r="I34">
            <v>4.6800000000000001E-3</v>
          </cell>
          <cell r="J34">
            <v>76</v>
          </cell>
          <cell r="K34">
            <v>0.88700000000000001</v>
          </cell>
          <cell r="L34">
            <v>-0.12891236</v>
          </cell>
          <cell r="M34">
            <v>-0.52792208100000004</v>
          </cell>
          <cell r="N34">
            <v>24.570815</v>
          </cell>
          <cell r="O34">
            <v>0.27191832970000002</v>
          </cell>
          <cell r="P34">
            <v>0.4067327315</v>
          </cell>
          <cell r="Q34">
            <v>0.72712710749999998</v>
          </cell>
          <cell r="R34">
            <v>3.0301146509999999</v>
          </cell>
          <cell r="S34">
            <v>1.1804385734</v>
          </cell>
        </row>
        <row r="35">
          <cell r="C35" t="str">
            <v>킹스맨</v>
          </cell>
          <cell r="D35">
            <v>2203.0378959999998</v>
          </cell>
          <cell r="E35">
            <v>380.1275</v>
          </cell>
          <cell r="F35">
            <v>74</v>
          </cell>
          <cell r="G35">
            <v>13.685</v>
          </cell>
          <cell r="H35">
            <v>11.76</v>
          </cell>
          <cell r="I35">
            <v>0.49615500000000001</v>
          </cell>
          <cell r="J35">
            <v>68</v>
          </cell>
          <cell r="K35">
            <v>1.167</v>
          </cell>
          <cell r="L35">
            <v>-2.1035319E-2</v>
          </cell>
          <cell r="M35">
            <v>1.0897289531000001</v>
          </cell>
          <cell r="N35">
            <v>-18.86850875</v>
          </cell>
          <cell r="O35">
            <v>-0.61888731699999999</v>
          </cell>
          <cell r="P35">
            <v>-0.123581832</v>
          </cell>
          <cell r="Q35">
            <v>0.75979710160000002</v>
          </cell>
          <cell r="R35">
            <v>2.1154241093000001</v>
          </cell>
          <cell r="S35">
            <v>0.36932151050000001</v>
          </cell>
        </row>
        <row r="36">
          <cell r="C36" t="str">
            <v>초이스</v>
          </cell>
          <cell r="D36">
            <v>2677.2980483000001</v>
          </cell>
          <cell r="E36">
            <v>1439.63</v>
          </cell>
          <cell r="F36">
            <v>88</v>
          </cell>
          <cell r="G36">
            <v>27.927499999999998</v>
          </cell>
          <cell r="H36">
            <v>37.247500000000002</v>
          </cell>
          <cell r="I36">
            <v>-4.5249999999999999E-2</v>
          </cell>
          <cell r="J36">
            <v>80</v>
          </cell>
          <cell r="K36">
            <v>1.28</v>
          </cell>
          <cell r="L36">
            <v>-0.16640509000000001</v>
          </cell>
          <cell r="M36">
            <v>0.68795966129999997</v>
          </cell>
          <cell r="N36">
            <v>157.69359499999999</v>
          </cell>
          <cell r="O36">
            <v>0.82820202440000001</v>
          </cell>
          <cell r="P36">
            <v>-0.67630405299999996</v>
          </cell>
          <cell r="Q36">
            <v>4.6502230200000001E-2</v>
          </cell>
          <cell r="R36">
            <v>2.1428648255999998</v>
          </cell>
          <cell r="S36">
            <v>2.1370474863000002</v>
          </cell>
        </row>
        <row r="37">
          <cell r="C37" t="str">
            <v>에이스</v>
          </cell>
          <cell r="D37">
            <v>2369.1176937</v>
          </cell>
          <cell r="E37">
            <v>1227.23</v>
          </cell>
          <cell r="F37">
            <v>91</v>
          </cell>
          <cell r="G37">
            <v>26.274999999999999</v>
          </cell>
          <cell r="H37">
            <v>19.162500000000001</v>
          </cell>
          <cell r="I37">
            <v>0.54901500000000003</v>
          </cell>
          <cell r="J37">
            <v>82</v>
          </cell>
          <cell r="K37">
            <v>0.96699999999999997</v>
          </cell>
          <cell r="L37">
            <v>0.40350737640000001</v>
          </cell>
          <cell r="M37">
            <v>-0.25578715699999999</v>
          </cell>
          <cell r="N37">
            <v>114.25657</v>
          </cell>
          <cell r="O37">
            <v>8.8111768000000007E-3</v>
          </cell>
          <cell r="P37">
            <v>-1.348533781</v>
          </cell>
          <cell r="Q37">
            <v>-0.34553769899999998</v>
          </cell>
          <cell r="R37">
            <v>2.7191198667999998</v>
          </cell>
          <cell r="S37">
            <v>0.49662687909999997</v>
          </cell>
        </row>
        <row r="38">
          <cell r="C38" t="str">
            <v>크로스</v>
          </cell>
          <cell r="D38">
            <v>2243.0682244</v>
          </cell>
          <cell r="E38">
            <v>740.82</v>
          </cell>
          <cell r="F38">
            <v>81</v>
          </cell>
          <cell r="G38">
            <v>11.8225</v>
          </cell>
          <cell r="H38">
            <v>18.0625</v>
          </cell>
          <cell r="I38">
            <v>0.12286999999999999</v>
          </cell>
          <cell r="J38">
            <v>70</v>
          </cell>
          <cell r="K38">
            <v>0.69699999999999995</v>
          </cell>
          <cell r="L38">
            <v>0.25914399519999998</v>
          </cell>
          <cell r="M38">
            <v>0.99891723870000004</v>
          </cell>
          <cell r="N38">
            <v>-17.83052</v>
          </cell>
          <cell r="O38">
            <v>-2.4648439999999999E-3</v>
          </cell>
          <cell r="P38">
            <v>-9.3704955000000006E-2</v>
          </cell>
          <cell r="Q38">
            <v>-0.92270759499999999</v>
          </cell>
          <cell r="R38">
            <v>-0.23533058300000001</v>
          </cell>
          <cell r="S38">
            <v>-0.51454147699999997</v>
          </cell>
        </row>
        <row r="39">
          <cell r="C39" t="str">
            <v>패트롤</v>
          </cell>
          <cell r="D39">
            <v>2274.4014848000002</v>
          </cell>
          <cell r="E39">
            <v>-292.39249999999998</v>
          </cell>
          <cell r="F39">
            <v>72</v>
          </cell>
          <cell r="G39">
            <v>32.3125</v>
          </cell>
          <cell r="H39">
            <v>-7.8375000000000004</v>
          </cell>
          <cell r="I39">
            <v>6.2140000000000001E-2</v>
          </cell>
          <cell r="J39">
            <v>64</v>
          </cell>
          <cell r="K39">
            <v>1.1619999999999999</v>
          </cell>
          <cell r="L39">
            <v>0.31837538500000001</v>
          </cell>
          <cell r="M39">
            <v>0.98358429069999997</v>
          </cell>
          <cell r="N39">
            <v>94.226311249999995</v>
          </cell>
          <cell r="O39">
            <v>1.7904224693999999</v>
          </cell>
          <cell r="P39">
            <v>0.8324782261</v>
          </cell>
          <cell r="Q39">
            <v>2.2462818333999999</v>
          </cell>
          <cell r="R39">
            <v>1.2739088110000001</v>
          </cell>
          <cell r="S39">
            <v>-0.51817877400000001</v>
          </cell>
        </row>
        <row r="40">
          <cell r="C40" t="str">
            <v>제우스</v>
          </cell>
          <cell r="D40">
            <v>2368.8749769999999</v>
          </cell>
          <cell r="E40">
            <v>1078.3175000000001</v>
          </cell>
          <cell r="F40">
            <v>84</v>
          </cell>
          <cell r="G40">
            <v>13.18</v>
          </cell>
          <cell r="H40">
            <v>27.487500000000001</v>
          </cell>
          <cell r="I40">
            <v>2.3599999999999999E-2</v>
          </cell>
          <cell r="J40">
            <v>77</v>
          </cell>
          <cell r="K40">
            <v>0.58499999999999996</v>
          </cell>
          <cell r="L40">
            <v>0.81283198359999997</v>
          </cell>
          <cell r="M40">
            <v>0.44979071390000003</v>
          </cell>
          <cell r="N40">
            <v>13.80725125</v>
          </cell>
          <cell r="O40">
            <v>-1.769041442</v>
          </cell>
          <cell r="P40">
            <v>-1.3560030009999999</v>
          </cell>
          <cell r="Q40">
            <v>-1.2167375419999999</v>
          </cell>
          <cell r="R40">
            <v>-1.0768458809999999</v>
          </cell>
          <cell r="S40">
            <v>-0.86008462100000005</v>
          </cell>
        </row>
        <row r="41">
          <cell r="C41" t="str">
            <v>디시젼</v>
          </cell>
          <cell r="D41">
            <v>2417.7969923999999</v>
          </cell>
          <cell r="E41">
            <v>627.11249999999995</v>
          </cell>
          <cell r="F41">
            <v>78</v>
          </cell>
          <cell r="G41">
            <v>29.7575</v>
          </cell>
          <cell r="H41">
            <v>13.47</v>
          </cell>
          <cell r="I41">
            <v>0.137235</v>
          </cell>
          <cell r="J41">
            <v>70</v>
          </cell>
          <cell r="K41">
            <v>0.90900000000000003</v>
          </cell>
          <cell r="L41">
            <v>-9.0026228999999999E-2</v>
          </cell>
          <cell r="M41">
            <v>1.5994533097000001</v>
          </cell>
          <cell r="N41">
            <v>122.38104375</v>
          </cell>
          <cell r="O41">
            <v>1.6328524000000001E-2</v>
          </cell>
          <cell r="P41">
            <v>0.69803228039999998</v>
          </cell>
          <cell r="Q41">
            <v>0.95581706619999995</v>
          </cell>
          <cell r="R41">
            <v>-0.58291298899999999</v>
          </cell>
          <cell r="S41">
            <v>-0.58728740199999996</v>
          </cell>
        </row>
        <row r="42">
          <cell r="C42" t="str">
            <v>젠틀맨</v>
          </cell>
          <cell r="D42">
            <v>2214.6946868</v>
          </cell>
          <cell r="E42">
            <v>304.495</v>
          </cell>
          <cell r="F42">
            <v>76</v>
          </cell>
          <cell r="G42">
            <v>20.927499999999998</v>
          </cell>
          <cell r="H42">
            <v>9.27</v>
          </cell>
          <cell r="I42">
            <v>0.52412000000000003</v>
          </cell>
          <cell r="J42">
            <v>64</v>
          </cell>
          <cell r="K42">
            <v>0.80700000000000005</v>
          </cell>
          <cell r="L42">
            <v>0.76456200029999999</v>
          </cell>
          <cell r="M42">
            <v>-0.20046976</v>
          </cell>
          <cell r="N42">
            <v>36.229467499999998</v>
          </cell>
          <cell r="O42">
            <v>-1.0398587610000001</v>
          </cell>
          <cell r="P42">
            <v>0.30963288179999998</v>
          </cell>
          <cell r="Q42">
            <v>0.10639721940000001</v>
          </cell>
          <cell r="R42">
            <v>0.1213987285</v>
          </cell>
          <cell r="S42">
            <v>1.2604590909</v>
          </cell>
        </row>
        <row r="43">
          <cell r="C43" t="str">
            <v>아이언</v>
          </cell>
          <cell r="D43">
            <v>2211.7922417999998</v>
          </cell>
          <cell r="E43">
            <v>304.1925</v>
          </cell>
          <cell r="F43">
            <v>71</v>
          </cell>
          <cell r="G43">
            <v>11</v>
          </cell>
          <cell r="H43">
            <v>6.1375000000000002</v>
          </cell>
          <cell r="I43">
            <v>0.21129500000000001</v>
          </cell>
          <cell r="J43">
            <v>61</v>
          </cell>
          <cell r="K43">
            <v>1.4239999999999999</v>
          </cell>
          <cell r="L43">
            <v>1.3622233100000001E-2</v>
          </cell>
          <cell r="M43">
            <v>1.9405806254</v>
          </cell>
          <cell r="N43">
            <v>-50.628736250000003</v>
          </cell>
          <cell r="O43">
            <v>0.62147497569999999</v>
          </cell>
          <cell r="P43">
            <v>-1.1543543999999999E-2</v>
          </cell>
          <cell r="Q43">
            <v>1.3587469935000001</v>
          </cell>
          <cell r="R43">
            <v>2.0971302985000002</v>
          </cell>
          <cell r="S43">
            <v>0.62029495150000002</v>
          </cell>
        </row>
        <row r="44">
          <cell r="C44" t="str">
            <v>니아스</v>
          </cell>
          <cell r="D44">
            <v>2366.5819882999999</v>
          </cell>
          <cell r="E44">
            <v>400.935</v>
          </cell>
          <cell r="F44">
            <v>83</v>
          </cell>
          <cell r="G44">
            <v>28.33</v>
          </cell>
          <cell r="H44">
            <v>10.484999999999999</v>
          </cell>
          <cell r="I44">
            <v>0.51490000000000002</v>
          </cell>
          <cell r="J44">
            <v>72</v>
          </cell>
          <cell r="K44">
            <v>0.59299999999999997</v>
          </cell>
          <cell r="L44">
            <v>0.87271654350000005</v>
          </cell>
          <cell r="M44">
            <v>2.1836064319999999</v>
          </cell>
          <cell r="N44">
            <v>101.5065525</v>
          </cell>
          <cell r="O44">
            <v>0.31702241310000001</v>
          </cell>
          <cell r="P44">
            <v>-0.42981981899999999</v>
          </cell>
          <cell r="Q44">
            <v>-1.2167375419999999</v>
          </cell>
          <cell r="R44">
            <v>0.1213987285</v>
          </cell>
          <cell r="S44">
            <v>-0.79097599200000002</v>
          </cell>
        </row>
        <row r="45">
          <cell r="C45" t="str">
            <v>골디</v>
          </cell>
          <cell r="D45">
            <v>2494.5816304999998</v>
          </cell>
          <cell r="E45">
            <v>291.89499999999998</v>
          </cell>
          <cell r="F45">
            <v>74</v>
          </cell>
          <cell r="G45">
            <v>27.78</v>
          </cell>
          <cell r="H45">
            <v>21.7</v>
          </cell>
          <cell r="I45">
            <v>-0.22228500000000001</v>
          </cell>
          <cell r="J45">
            <v>64</v>
          </cell>
          <cell r="K45">
            <v>0.53100000000000003</v>
          </cell>
          <cell r="L45">
            <v>0.3202190285</v>
          </cell>
          <cell r="M45">
            <v>1.4916228117999999</v>
          </cell>
          <cell r="N45">
            <v>110.1805425</v>
          </cell>
          <cell r="O45">
            <v>-0.84440773300000005</v>
          </cell>
          <cell r="P45">
            <v>-3.3577537469999998</v>
          </cell>
          <cell r="Q45">
            <v>-2.6324372870000001</v>
          </cell>
          <cell r="R45">
            <v>3.9076579700000003E-2</v>
          </cell>
          <cell r="S45">
            <v>-1.416590947</v>
          </cell>
        </row>
        <row r="46">
          <cell r="C46" t="str">
            <v>모하비</v>
          </cell>
          <cell r="D46">
            <v>2652.9810376999999</v>
          </cell>
          <cell r="E46">
            <v>1066.3499999999999</v>
          </cell>
          <cell r="F46">
            <v>77</v>
          </cell>
          <cell r="G46">
            <v>33.827500000000001</v>
          </cell>
          <cell r="H46">
            <v>48.01</v>
          </cell>
          <cell r="I46">
            <v>0.36402499999999999</v>
          </cell>
          <cell r="J46">
            <v>66</v>
          </cell>
          <cell r="K46">
            <v>2.5999999999999999E-2</v>
          </cell>
          <cell r="L46">
            <v>2.9707664299999999E-2</v>
          </cell>
          <cell r="M46">
            <v>0.65232415249999998</v>
          </cell>
          <cell r="N46">
            <v>213.65694999999999</v>
          </cell>
          <cell r="O46">
            <v>0.99358366340000004</v>
          </cell>
          <cell r="P46">
            <v>-1.5875487960000001</v>
          </cell>
          <cell r="Q46">
            <v>-1.1350625569999999</v>
          </cell>
          <cell r="R46">
            <v>-0.24447748799999999</v>
          </cell>
          <cell r="S46">
            <v>-0.25993073999999999</v>
          </cell>
        </row>
        <row r="47">
          <cell r="C47" t="str">
            <v>그란데</v>
          </cell>
          <cell r="D47">
            <v>2585.7205429000001</v>
          </cell>
          <cell r="E47">
            <v>772.73749999999995</v>
          </cell>
          <cell r="F47">
            <v>81</v>
          </cell>
          <cell r="G47">
            <v>29.127500000000001</v>
          </cell>
          <cell r="H47">
            <v>40.087499999999999</v>
          </cell>
          <cell r="I47">
            <v>0.165105</v>
          </cell>
          <cell r="J47">
            <v>72</v>
          </cell>
          <cell r="K47">
            <v>0.42399999999999999</v>
          </cell>
          <cell r="L47">
            <v>0.20119811400000001</v>
          </cell>
          <cell r="M47">
            <v>4.8959044E-2</v>
          </cell>
          <cell r="N47">
            <v>157.27500624999999</v>
          </cell>
          <cell r="O47">
            <v>0.47864537839999999</v>
          </cell>
          <cell r="P47">
            <v>-2.0207635100000001</v>
          </cell>
          <cell r="Q47">
            <v>-1.5543274810000001</v>
          </cell>
          <cell r="R47">
            <v>0.25860230969999998</v>
          </cell>
          <cell r="S47">
            <v>0.93673972490000001</v>
          </cell>
        </row>
        <row r="48">
          <cell r="C48" t="str">
            <v>크라운</v>
          </cell>
          <cell r="D48">
            <v>2427.8378905999998</v>
          </cell>
          <cell r="E48">
            <v>346.26499999999999</v>
          </cell>
          <cell r="F48">
            <v>74</v>
          </cell>
          <cell r="G48">
            <v>20.442499999999999</v>
          </cell>
          <cell r="H48">
            <v>28.29</v>
          </cell>
          <cell r="I48">
            <v>0.20807</v>
          </cell>
          <cell r="J48">
            <v>63</v>
          </cell>
          <cell r="K48">
            <v>0.77400000000000002</v>
          </cell>
          <cell r="L48">
            <v>0.6520399643</v>
          </cell>
          <cell r="M48">
            <v>-0.25954263</v>
          </cell>
          <cell r="N48">
            <v>59.534972500000002</v>
          </cell>
          <cell r="O48">
            <v>1.3506576565999999</v>
          </cell>
          <cell r="P48">
            <v>-1.5726103579999999</v>
          </cell>
          <cell r="Q48">
            <v>-0.17129773000000001</v>
          </cell>
          <cell r="R48">
            <v>1.4385531085000001</v>
          </cell>
          <cell r="S48">
            <v>-1.6827070000000001E-3</v>
          </cell>
        </row>
        <row r="49">
          <cell r="C49" t="str">
            <v>럭키</v>
          </cell>
          <cell r="D49">
            <v>2568.7147709999999</v>
          </cell>
          <cell r="E49">
            <v>182.4325</v>
          </cell>
          <cell r="F49">
            <v>78</v>
          </cell>
          <cell r="G49">
            <v>37.247500000000002</v>
          </cell>
          <cell r="H49">
            <v>25.532499999999999</v>
          </cell>
          <cell r="I49">
            <v>8.2649999999999998E-3</v>
          </cell>
          <cell r="J49">
            <v>71</v>
          </cell>
          <cell r="K49">
            <v>0.45</v>
          </cell>
          <cell r="L49">
            <v>0.50726759030000002</v>
          </cell>
          <cell r="M49">
            <v>0.1173869384</v>
          </cell>
          <cell r="N49">
            <v>191.82919874999999</v>
          </cell>
          <cell r="O49">
            <v>0.40723057979999999</v>
          </cell>
          <cell r="P49">
            <v>-0.51945045000000001</v>
          </cell>
          <cell r="Q49">
            <v>-1.429092504</v>
          </cell>
          <cell r="R49">
            <v>-1.049405165</v>
          </cell>
          <cell r="S49">
            <v>-1.722123831</v>
          </cell>
        </row>
        <row r="50">
          <cell r="C50" t="str">
            <v>고스트</v>
          </cell>
          <cell r="D50">
            <v>2456.5907453999998</v>
          </cell>
          <cell r="E50">
            <v>477.39499999999998</v>
          </cell>
          <cell r="F50">
            <v>76</v>
          </cell>
          <cell r="G50">
            <v>16.3</v>
          </cell>
          <cell r="H50">
            <v>29.802499999999998</v>
          </cell>
          <cell r="I50">
            <v>0.30395499999999998</v>
          </cell>
          <cell r="J50">
            <v>64</v>
          </cell>
          <cell r="K50">
            <v>0.80300000000000005</v>
          </cell>
          <cell r="L50">
            <v>1.2524903291</v>
          </cell>
          <cell r="M50">
            <v>0.6032265752</v>
          </cell>
          <cell r="N50">
            <v>30.032467499999999</v>
          </cell>
          <cell r="O50">
            <v>1.5160392955999999</v>
          </cell>
          <cell r="P50">
            <v>-0.788342341</v>
          </cell>
          <cell r="Q50">
            <v>-1.2711875319999999</v>
          </cell>
          <cell r="R50">
            <v>0.37751208009999998</v>
          </cell>
          <cell r="S50">
            <v>-0.87463380599999996</v>
          </cell>
        </row>
        <row r="51">
          <cell r="C51" t="str">
            <v>비티에스</v>
          </cell>
          <cell r="D51">
            <v>3246.7798336999999</v>
          </cell>
          <cell r="E51">
            <v>1573.05</v>
          </cell>
          <cell r="F51">
            <v>80</v>
          </cell>
          <cell r="G51">
            <v>63.6</v>
          </cell>
          <cell r="H51">
            <v>60.95</v>
          </cell>
          <cell r="I51">
            <v>6.9805000000000006E-2</v>
          </cell>
          <cell r="J51">
            <v>70</v>
          </cell>
          <cell r="K51">
            <v>0.67100000000000004</v>
          </cell>
          <cell r="L51">
            <v>0.39577309309999997</v>
          </cell>
          <cell r="M51">
            <v>0.34112849369999998</v>
          </cell>
          <cell r="N51">
            <v>489.94707499999998</v>
          </cell>
          <cell r="O51">
            <v>1.0537224411999999</v>
          </cell>
          <cell r="P51">
            <v>-1.0871111090000001</v>
          </cell>
          <cell r="Q51">
            <v>-0.30742270599999999</v>
          </cell>
          <cell r="R51">
            <v>0.4140997018</v>
          </cell>
          <cell r="S51">
            <v>-2.9297061850000001</v>
          </cell>
        </row>
        <row r="52">
          <cell r="C52" t="str">
            <v>알엠</v>
          </cell>
          <cell r="D52">
            <v>2699.2280979000002</v>
          </cell>
          <cell r="E52">
            <v>289.45999999999998</v>
          </cell>
          <cell r="F52">
            <v>75</v>
          </cell>
          <cell r="G52">
            <v>33.807499999999997</v>
          </cell>
          <cell r="H52">
            <v>20.79</v>
          </cell>
          <cell r="I52">
            <v>-0.24462500000000001</v>
          </cell>
          <cell r="J52">
            <v>64</v>
          </cell>
          <cell r="K52">
            <v>1.3819999999999999</v>
          </cell>
          <cell r="L52">
            <v>1.2555830641000001</v>
          </cell>
          <cell r="M52">
            <v>0.68760193810000003</v>
          </cell>
          <cell r="N52">
            <v>158.95181500000001</v>
          </cell>
          <cell r="O52">
            <v>1.7114903235000001</v>
          </cell>
          <cell r="P52">
            <v>0.1229024017</v>
          </cell>
          <cell r="Q52">
            <v>-0.465327677</v>
          </cell>
          <cell r="R52">
            <v>0.4415404181</v>
          </cell>
          <cell r="S52">
            <v>0.98038727989999996</v>
          </cell>
        </row>
        <row r="53">
          <cell r="C53" t="str">
            <v>스페셜</v>
          </cell>
          <cell r="D53">
            <v>2828.1616861000002</v>
          </cell>
          <cell r="E53">
            <v>1241.4075</v>
          </cell>
          <cell r="F53">
            <v>71</v>
          </cell>
          <cell r="G53">
            <v>33.537500000000001</v>
          </cell>
          <cell r="H53">
            <v>39.515000000000001</v>
          </cell>
          <cell r="I53">
            <v>-0.156365</v>
          </cell>
          <cell r="J53">
            <v>59</v>
          </cell>
          <cell r="K53">
            <v>1.226</v>
          </cell>
          <cell r="L53">
            <v>0.40230726770000003</v>
          </cell>
          <cell r="M53">
            <v>1.4195919534999999</v>
          </cell>
          <cell r="N53">
            <v>203.20273624999999</v>
          </cell>
          <cell r="O53">
            <v>3.3728240604000002</v>
          </cell>
          <cell r="P53">
            <v>1.2432852823</v>
          </cell>
          <cell r="Q53">
            <v>2.4205218020000001</v>
          </cell>
          <cell r="R53">
            <v>2.5727693801</v>
          </cell>
          <cell r="S53">
            <v>0.94401431739999997</v>
          </cell>
        </row>
        <row r="54">
          <cell r="C54" t="str">
            <v>엘사</v>
          </cell>
          <cell r="D54">
            <v>3222.5103302000002</v>
          </cell>
          <cell r="E54">
            <v>817.48500000000001</v>
          </cell>
          <cell r="F54">
            <v>73</v>
          </cell>
          <cell r="G54">
            <v>71.465000000000003</v>
          </cell>
          <cell r="H54">
            <v>31.734999999999999</v>
          </cell>
          <cell r="I54">
            <v>0.33306000000000002</v>
          </cell>
          <cell r="J54">
            <v>61</v>
          </cell>
          <cell r="K54">
            <v>1.7250000000000001</v>
          </cell>
          <cell r="L54">
            <v>1.1383131177000001</v>
          </cell>
          <cell r="M54">
            <v>1.3853404757000001</v>
          </cell>
          <cell r="N54">
            <v>498.4517275</v>
          </cell>
          <cell r="O54">
            <v>0.22681424629999999</v>
          </cell>
          <cell r="P54">
            <v>-0.19827402399999999</v>
          </cell>
          <cell r="Q54">
            <v>-0.22030272200000001</v>
          </cell>
          <cell r="R54">
            <v>3.3228156243</v>
          </cell>
          <cell r="S54">
            <v>-0.303578295</v>
          </cell>
        </row>
        <row r="55">
          <cell r="C55" t="str">
            <v>제네시스</v>
          </cell>
          <cell r="D55">
            <v>2723.2288061999998</v>
          </cell>
          <cell r="E55">
            <v>1216.135</v>
          </cell>
          <cell r="F55">
            <v>74</v>
          </cell>
          <cell r="G55">
            <v>34.497500000000002</v>
          </cell>
          <cell r="H55">
            <v>39.637500000000003</v>
          </cell>
          <cell r="I55">
            <v>0.44503500000000001</v>
          </cell>
          <cell r="J55">
            <v>63</v>
          </cell>
          <cell r="K55">
            <v>1.07</v>
          </cell>
          <cell r="L55">
            <v>-0.100299077</v>
          </cell>
          <cell r="M55">
            <v>1.5529107736000001</v>
          </cell>
          <cell r="N55">
            <v>210.8072525</v>
          </cell>
          <cell r="O55">
            <v>1.4032790872000001</v>
          </cell>
          <cell r="P55">
            <v>-0.68377327200000004</v>
          </cell>
          <cell r="Q55">
            <v>-0.50344267099999995</v>
          </cell>
          <cell r="R55">
            <v>1.9050452846999999</v>
          </cell>
          <cell r="S55">
            <v>0.10016158830000001</v>
          </cell>
        </row>
        <row r="56">
          <cell r="C56" t="str">
            <v>싼타페</v>
          </cell>
          <cell r="D56">
            <v>2685.1200861000002</v>
          </cell>
          <cell r="E56">
            <v>395.46499999999997</v>
          </cell>
          <cell r="F56">
            <v>72</v>
          </cell>
          <cell r="G56">
            <v>35.897500000000001</v>
          </cell>
          <cell r="H56">
            <v>26.327500000000001</v>
          </cell>
          <cell r="I56">
            <v>-0.15939500000000001</v>
          </cell>
          <cell r="J56">
            <v>62</v>
          </cell>
          <cell r="K56">
            <v>0.78300000000000003</v>
          </cell>
          <cell r="L56">
            <v>0.69857955260000004</v>
          </cell>
          <cell r="M56">
            <v>1.5927071553000001</v>
          </cell>
          <cell r="N56">
            <v>186.29594750000001</v>
          </cell>
          <cell r="O56">
            <v>1.0048596841999999</v>
          </cell>
          <cell r="P56">
            <v>-1.0198881369999999</v>
          </cell>
          <cell r="Q56">
            <v>-1.009827579</v>
          </cell>
          <cell r="R56">
            <v>0.49642185059999999</v>
          </cell>
          <cell r="S56">
            <v>1.9224470077</v>
          </cell>
        </row>
        <row r="57">
          <cell r="C57" t="str">
            <v>로또</v>
          </cell>
          <cell r="D57">
            <v>2683.5834239999999</v>
          </cell>
          <cell r="E57">
            <v>815.81</v>
          </cell>
          <cell r="F57">
            <v>76</v>
          </cell>
          <cell r="G57">
            <v>35.337499999999999</v>
          </cell>
          <cell r="H57">
            <v>18.162500000000001</v>
          </cell>
          <cell r="I57">
            <v>0.18124499999999999</v>
          </cell>
          <cell r="J57">
            <v>66</v>
          </cell>
          <cell r="K57">
            <v>1.5149999999999999</v>
          </cell>
          <cell r="L57">
            <v>1.8243733662999999</v>
          </cell>
          <cell r="M57">
            <v>0.37248921419999997</v>
          </cell>
          <cell r="N57">
            <v>179.33041499999999</v>
          </cell>
          <cell r="O57">
            <v>1.5949714415</v>
          </cell>
          <cell r="P57">
            <v>-0.75099624499999995</v>
          </cell>
          <cell r="Q57">
            <v>0.36231217329999998</v>
          </cell>
          <cell r="R57">
            <v>1.7221071764</v>
          </cell>
          <cell r="S57">
            <v>-0.93646784199999999</v>
          </cell>
        </row>
        <row r="58">
          <cell r="C58" t="str">
            <v>싸이몬</v>
          </cell>
          <cell r="D58">
            <v>2957.0238745000001</v>
          </cell>
          <cell r="E58">
            <v>396.78500000000003</v>
          </cell>
          <cell r="F58">
            <v>79</v>
          </cell>
          <cell r="G58">
            <v>63.037500000000001</v>
          </cell>
          <cell r="H58">
            <v>26.897500000000001</v>
          </cell>
          <cell r="I58">
            <v>0.33226499999999998</v>
          </cell>
          <cell r="J58">
            <v>71</v>
          </cell>
          <cell r="K58">
            <v>1.135</v>
          </cell>
          <cell r="L58">
            <v>0.74029704100000004</v>
          </cell>
          <cell r="M58">
            <v>0.77486980409999995</v>
          </cell>
          <cell r="N58">
            <v>412.65002750000002</v>
          </cell>
          <cell r="O58">
            <v>-0.49485108700000002</v>
          </cell>
          <cell r="P58">
            <v>-1.0422957939999999</v>
          </cell>
          <cell r="Q58">
            <v>-1.4399825020000001</v>
          </cell>
          <cell r="R58">
            <v>-8.8980095999999995E-2</v>
          </cell>
          <cell r="S58">
            <v>-3.8055669E-2</v>
          </cell>
        </row>
        <row r="59">
          <cell r="C59" t="str">
            <v>히어로</v>
          </cell>
          <cell r="D59">
            <v>2743.3646048000001</v>
          </cell>
          <cell r="E59">
            <v>533.23249999999996</v>
          </cell>
          <cell r="F59">
            <v>72</v>
          </cell>
          <cell r="G59">
            <v>39.302500000000002</v>
          </cell>
          <cell r="H59">
            <v>21.98</v>
          </cell>
          <cell r="I59">
            <v>0.403775</v>
          </cell>
          <cell r="J59">
            <v>65</v>
          </cell>
          <cell r="K59">
            <v>1.659</v>
          </cell>
          <cell r="L59">
            <v>1.6259489444999999</v>
          </cell>
          <cell r="M59">
            <v>0.24296733400000001</v>
          </cell>
          <cell r="N59">
            <v>211.51047374999999</v>
          </cell>
          <cell r="O59">
            <v>0.92968621200000001</v>
          </cell>
          <cell r="P59">
            <v>-0.48957357299999998</v>
          </cell>
          <cell r="Q59">
            <v>-0.35098269799999998</v>
          </cell>
          <cell r="R59">
            <v>1.7952824196999999</v>
          </cell>
          <cell r="S59">
            <v>0.54754902660000004</v>
          </cell>
        </row>
        <row r="60">
          <cell r="C60" t="str">
            <v>썬샤인</v>
          </cell>
          <cell r="D60">
            <v>2546.5179094999999</v>
          </cell>
          <cell r="E60">
            <v>1030.2574999999999</v>
          </cell>
          <cell r="F60">
            <v>75</v>
          </cell>
          <cell r="G60">
            <v>23.835000000000001</v>
          </cell>
          <cell r="H60">
            <v>26.762499999999999</v>
          </cell>
          <cell r="I60">
            <v>-5.8485000000000002E-2</v>
          </cell>
          <cell r="J60">
            <v>66</v>
          </cell>
          <cell r="K60">
            <v>0.80600000000000005</v>
          </cell>
          <cell r="L60">
            <v>1.4429864682</v>
          </cell>
          <cell r="M60">
            <v>0.11098874</v>
          </cell>
          <cell r="N60">
            <v>100.30926125000001</v>
          </cell>
          <cell r="O60">
            <v>1.0011010106</v>
          </cell>
          <cell r="P60">
            <v>-1.662240988</v>
          </cell>
          <cell r="Q60">
            <v>-2.0334873949999999</v>
          </cell>
          <cell r="R60">
            <v>-0.66523513700000003</v>
          </cell>
          <cell r="S60">
            <v>0.77669869010000003</v>
          </cell>
        </row>
        <row r="61">
          <cell r="C61" t="str">
            <v>빅터</v>
          </cell>
          <cell r="D61">
            <v>2579.0089812000001</v>
          </cell>
          <cell r="E61">
            <v>803.07</v>
          </cell>
          <cell r="F61">
            <v>76</v>
          </cell>
          <cell r="G61">
            <v>16.125</v>
          </cell>
          <cell r="H61">
            <v>15.555</v>
          </cell>
          <cell r="I61">
            <v>-0.48739500000000002</v>
          </cell>
          <cell r="J61">
            <v>66</v>
          </cell>
          <cell r="K61">
            <v>1.748</v>
          </cell>
          <cell r="L61">
            <v>1.5090804734000001</v>
          </cell>
          <cell r="M61">
            <v>1.8302203157000001</v>
          </cell>
          <cell r="N61">
            <v>15.776204999999999</v>
          </cell>
          <cell r="O61">
            <v>2.7263321989999998</v>
          </cell>
          <cell r="P61">
            <v>0.2125330322</v>
          </cell>
          <cell r="Q61">
            <v>0.1227322165</v>
          </cell>
          <cell r="R61">
            <v>2.3623905556000002</v>
          </cell>
          <cell r="S61">
            <v>1.7514940841</v>
          </cell>
        </row>
        <row r="62">
          <cell r="C62" t="str">
            <v>에이투비</v>
          </cell>
          <cell r="D62">
            <v>2177.0762983</v>
          </cell>
          <cell r="E62">
            <v>928.89</v>
          </cell>
          <cell r="F62">
            <v>74</v>
          </cell>
          <cell r="G62">
            <v>12.317500000000001</v>
          </cell>
          <cell r="H62">
            <v>32.119999999999997</v>
          </cell>
          <cell r="I62">
            <v>0.31369999999999998</v>
          </cell>
          <cell r="J62">
            <v>62</v>
          </cell>
          <cell r="K62">
            <v>-6.0000000000000001E-3</v>
          </cell>
          <cell r="L62">
            <v>-0.69606634199999995</v>
          </cell>
          <cell r="M62">
            <v>-0.27200938899999999</v>
          </cell>
          <cell r="N62">
            <v>9.8663600000000002</v>
          </cell>
          <cell r="O62">
            <v>-1.3142419350000001</v>
          </cell>
          <cell r="P62">
            <v>-1.796686934</v>
          </cell>
          <cell r="Q62">
            <v>-0.50888767000000001</v>
          </cell>
          <cell r="R62">
            <v>0.1396925393</v>
          </cell>
          <cell r="S62">
            <v>0.362046918</v>
          </cell>
        </row>
        <row r="63">
          <cell r="C63" t="str">
            <v>백신</v>
          </cell>
          <cell r="D63">
            <v>2762.7469338999999</v>
          </cell>
          <cell r="E63">
            <v>653.12249999999995</v>
          </cell>
          <cell r="F63">
            <v>69</v>
          </cell>
          <cell r="G63">
            <v>33.982500000000002</v>
          </cell>
          <cell r="H63">
            <v>32.1</v>
          </cell>
          <cell r="I63">
            <v>7.4799999999999997E-3</v>
          </cell>
          <cell r="J63">
            <v>62</v>
          </cell>
          <cell r="K63">
            <v>1.2969999999999999</v>
          </cell>
          <cell r="L63">
            <v>1.4296084282999999</v>
          </cell>
          <cell r="M63">
            <v>-0.103642056</v>
          </cell>
          <cell r="N63">
            <v>183.94570874999999</v>
          </cell>
          <cell r="O63">
            <v>0.69288977439999999</v>
          </cell>
          <cell r="P63">
            <v>-2.431570566</v>
          </cell>
          <cell r="Q63">
            <v>-0.933597593</v>
          </cell>
          <cell r="R63">
            <v>0.83485735100000003</v>
          </cell>
          <cell r="S63">
            <v>0.8167089488</v>
          </cell>
        </row>
        <row r="64">
          <cell r="C64" t="str">
            <v>쿼트로</v>
          </cell>
          <cell r="D64">
            <v>2611.4074283999998</v>
          </cell>
          <cell r="E64">
            <v>703.52499999999998</v>
          </cell>
          <cell r="F64">
            <v>78</v>
          </cell>
          <cell r="G64">
            <v>23.557500000000001</v>
          </cell>
          <cell r="H64">
            <v>18.012499999999999</v>
          </cell>
          <cell r="I64">
            <v>-9.4509999999999997E-2</v>
          </cell>
          <cell r="J64">
            <v>69</v>
          </cell>
          <cell r="K64">
            <v>1.7749999999999999</v>
          </cell>
          <cell r="L64">
            <v>1.9429453521</v>
          </cell>
          <cell r="M64">
            <v>-4.4566116000000003E-2</v>
          </cell>
          <cell r="N64">
            <v>78.815987500000006</v>
          </cell>
          <cell r="O64">
            <v>1.5498673581</v>
          </cell>
          <cell r="P64">
            <v>-0.44475825800000002</v>
          </cell>
          <cell r="Q64">
            <v>6.8282226299999998E-2</v>
          </cell>
          <cell r="R64">
            <v>1.712960271</v>
          </cell>
          <cell r="S64">
            <v>-0.23446966599999999</v>
          </cell>
        </row>
        <row r="65">
          <cell r="C65" t="str">
            <v>굿쉐이프</v>
          </cell>
          <cell r="D65">
            <v>2086.2295537</v>
          </cell>
          <cell r="E65">
            <v>-147.88249999999999</v>
          </cell>
          <cell r="F65">
            <v>70</v>
          </cell>
          <cell r="G65">
            <v>-3.9024999999999999</v>
          </cell>
          <cell r="H65">
            <v>5.6725000000000003</v>
          </cell>
          <cell r="I65">
            <v>-0.382075</v>
          </cell>
          <cell r="J65">
            <v>58</v>
          </cell>
          <cell r="K65">
            <v>0.71199999999999997</v>
          </cell>
          <cell r="L65">
            <v>1.4858454155</v>
          </cell>
          <cell r="M65">
            <v>1.2161213764000001</v>
          </cell>
          <cell r="N65">
            <v>-184.83447380000001</v>
          </cell>
          <cell r="O65">
            <v>-1.0022720249999999</v>
          </cell>
          <cell r="P65">
            <v>-2.4539782240000001</v>
          </cell>
          <cell r="Q65">
            <v>-2.9101322359999999</v>
          </cell>
          <cell r="R65">
            <v>0.45983422889999997</v>
          </cell>
          <cell r="S65">
            <v>3.8327552100000002E-2</v>
          </cell>
        </row>
        <row r="66">
          <cell r="C66" t="str">
            <v>티오피</v>
          </cell>
          <cell r="D66">
            <v>2756.8645630000001</v>
          </cell>
          <cell r="E66">
            <v>415.67750000000001</v>
          </cell>
          <cell r="F66">
            <v>75</v>
          </cell>
          <cell r="G66">
            <v>36.017499999999998</v>
          </cell>
          <cell r="H66">
            <v>31.835000000000001</v>
          </cell>
          <cell r="I66">
            <v>0.11317000000000001</v>
          </cell>
          <cell r="J66">
            <v>67</v>
          </cell>
          <cell r="K66">
            <v>1.081</v>
          </cell>
          <cell r="L66">
            <v>1.0699417868000001</v>
          </cell>
          <cell r="M66">
            <v>1.0491991017</v>
          </cell>
          <cell r="N66">
            <v>195.38314124999999</v>
          </cell>
          <cell r="O66">
            <v>1.1251372397999999</v>
          </cell>
          <cell r="P66">
            <v>-0.92278828700000004</v>
          </cell>
          <cell r="Q66">
            <v>-0.416322686</v>
          </cell>
          <cell r="R66">
            <v>0.67021305350000004</v>
          </cell>
          <cell r="S66">
            <v>0.42024365790000001</v>
          </cell>
        </row>
        <row r="67">
          <cell r="C67" t="str">
            <v>롤렉스</v>
          </cell>
          <cell r="D67">
            <v>2647.1669413999998</v>
          </cell>
          <cell r="E67">
            <v>630.04499999999996</v>
          </cell>
          <cell r="F67">
            <v>76</v>
          </cell>
          <cell r="G67">
            <v>22.8125</v>
          </cell>
          <cell r="H67">
            <v>33.527500000000003</v>
          </cell>
          <cell r="I67">
            <v>-0.207985</v>
          </cell>
          <cell r="J67">
            <v>69</v>
          </cell>
          <cell r="K67">
            <v>0.98899999999999999</v>
          </cell>
          <cell r="L67">
            <v>0.70051288249999999</v>
          </cell>
          <cell r="M67">
            <v>1.5896822214999999</v>
          </cell>
          <cell r="N67">
            <v>92.611067500000004</v>
          </cell>
          <cell r="O67">
            <v>0.347091802</v>
          </cell>
          <cell r="P67">
            <v>-0.55679654599999995</v>
          </cell>
          <cell r="Q67">
            <v>-1.690452456</v>
          </cell>
          <cell r="R67">
            <v>0.37751208009999998</v>
          </cell>
          <cell r="S67">
            <v>-9.9889704999999995E-2</v>
          </cell>
        </row>
        <row r="68">
          <cell r="C68" t="str">
            <v>킹덤</v>
          </cell>
          <cell r="D68">
            <v>2628.5704707999998</v>
          </cell>
          <cell r="E68">
            <v>1300.4324999999999</v>
          </cell>
          <cell r="F68">
            <v>72</v>
          </cell>
          <cell r="G68">
            <v>22.18</v>
          </cell>
          <cell r="H68">
            <v>43.085000000000001</v>
          </cell>
          <cell r="I68">
            <v>0.111735</v>
          </cell>
          <cell r="J68">
            <v>64</v>
          </cell>
          <cell r="K68">
            <v>0.73299999999999998</v>
          </cell>
          <cell r="L68">
            <v>0.4789537036</v>
          </cell>
          <cell r="M68">
            <v>0.80153041570000005</v>
          </cell>
          <cell r="N68">
            <v>115.05324874999999</v>
          </cell>
          <cell r="O68">
            <v>-0.111466379</v>
          </cell>
          <cell r="P68">
            <v>-2.782623869</v>
          </cell>
          <cell r="Q68">
            <v>-3.4056271470000001</v>
          </cell>
          <cell r="R68">
            <v>0.75253520220000003</v>
          </cell>
          <cell r="S68">
            <v>-1.3947671690000001</v>
          </cell>
        </row>
        <row r="69">
          <cell r="C69" t="str">
            <v>볼케이노</v>
          </cell>
          <cell r="D69">
            <v>2724.3721190000001</v>
          </cell>
          <cell r="E69">
            <v>959.09500000000003</v>
          </cell>
          <cell r="F69">
            <v>81</v>
          </cell>
          <cell r="G69">
            <v>31.552499999999998</v>
          </cell>
          <cell r="H69">
            <v>33.49</v>
          </cell>
          <cell r="I69">
            <v>-0.27797500000000003</v>
          </cell>
          <cell r="J69">
            <v>71</v>
          </cell>
          <cell r="K69">
            <v>0.92100000000000004</v>
          </cell>
          <cell r="L69">
            <v>0.86625799370000001</v>
          </cell>
          <cell r="M69">
            <v>0.71174400760000001</v>
          </cell>
          <cell r="N69">
            <v>172.26291749999999</v>
          </cell>
          <cell r="O69">
            <v>-0.14905311500000001</v>
          </cell>
          <cell r="P69">
            <v>-2.782623869</v>
          </cell>
          <cell r="Q69">
            <v>-1.913697416</v>
          </cell>
          <cell r="R69">
            <v>0.62447852640000001</v>
          </cell>
          <cell r="S69">
            <v>0.20564317939999999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78"/>
  <sheetViews>
    <sheetView tabSelected="1" view="pageBreakPreview" zoomScale="98" zoomScaleNormal="100" zoomScaleSheetLayoutView="98" workbookViewId="0">
      <selection activeCell="F80" sqref="F80"/>
    </sheetView>
  </sheetViews>
  <sheetFormatPr defaultColWidth="9" defaultRowHeight="13.5" x14ac:dyDescent="0.3"/>
  <cols>
    <col min="1" max="1" width="2.5" style="1" customWidth="1"/>
    <col min="2" max="2" width="11.375" style="1" customWidth="1"/>
    <col min="3" max="3" width="12.125" style="1" customWidth="1"/>
    <col min="4" max="4" width="11.75" style="1" customWidth="1"/>
    <col min="5" max="5" width="10.125" style="1" customWidth="1"/>
    <col min="6" max="7" width="7.625" style="2" customWidth="1"/>
    <col min="8" max="9" width="6" style="2" bestFit="1" customWidth="1"/>
    <col min="10" max="10" width="6.875" style="3" bestFit="1" customWidth="1"/>
    <col min="11" max="11" width="7.625" style="3" bestFit="1" customWidth="1"/>
    <col min="12" max="12" width="6.75" style="3" customWidth="1"/>
    <col min="13" max="13" width="8.375" style="3" bestFit="1" customWidth="1"/>
    <col min="14" max="14" width="7.875" style="3" customWidth="1"/>
    <col min="15" max="16" width="7.5" style="3" customWidth="1"/>
    <col min="17" max="17" width="6.75" style="3" customWidth="1"/>
    <col min="18" max="16384" width="9" style="1"/>
  </cols>
  <sheetData>
    <row r="1" spans="1:19" x14ac:dyDescent="0.3">
      <c r="A1" s="1" t="s">
        <v>259</v>
      </c>
    </row>
    <row r="5" spans="1:19" hidden="1" x14ac:dyDescent="0.3"/>
    <row r="6" spans="1:19" x14ac:dyDescent="0.3">
      <c r="A6" s="1" t="s">
        <v>0</v>
      </c>
      <c r="Q6" s="4" t="s">
        <v>1</v>
      </c>
    </row>
    <row r="7" spans="1:19" ht="7.5" customHeight="1" thickBot="1" x14ac:dyDescent="0.35"/>
    <row r="8" spans="1:19" ht="13.5" customHeight="1" thickTop="1" x14ac:dyDescent="0.3">
      <c r="A8" s="380" t="s">
        <v>2</v>
      </c>
      <c r="B8" s="383" t="s">
        <v>3</v>
      </c>
      <c r="C8" s="383" t="s">
        <v>4</v>
      </c>
      <c r="D8" s="383" t="s">
        <v>250</v>
      </c>
      <c r="E8" s="383" t="s">
        <v>249</v>
      </c>
      <c r="F8" s="302" t="s">
        <v>5</v>
      </c>
      <c r="G8" s="372" t="s">
        <v>248</v>
      </c>
      <c r="H8" s="373"/>
      <c r="I8" s="373"/>
      <c r="J8" s="373"/>
      <c r="K8" s="373"/>
      <c r="L8" s="373"/>
      <c r="M8" s="374"/>
      <c r="N8" s="303" t="s">
        <v>6</v>
      </c>
      <c r="O8" s="302" t="s">
        <v>7</v>
      </c>
      <c r="P8" s="304" t="s">
        <v>8</v>
      </c>
      <c r="Q8" s="304" t="s">
        <v>238</v>
      </c>
    </row>
    <row r="9" spans="1:19" ht="23.25" customHeight="1" x14ac:dyDescent="0.3">
      <c r="A9" s="381"/>
      <c r="B9" s="384"/>
      <c r="C9" s="384"/>
      <c r="D9" s="384"/>
      <c r="E9" s="384"/>
      <c r="F9" s="375" t="s">
        <v>246</v>
      </c>
      <c r="G9" s="305" t="s">
        <v>9</v>
      </c>
      <c r="H9" s="306" t="s">
        <v>10</v>
      </c>
      <c r="I9" s="306" t="s">
        <v>11</v>
      </c>
      <c r="J9" s="307" t="s">
        <v>12</v>
      </c>
      <c r="K9" s="308" t="s">
        <v>13</v>
      </c>
      <c r="L9" s="308" t="s">
        <v>14</v>
      </c>
      <c r="M9" s="307" t="s">
        <v>15</v>
      </c>
      <c r="N9" s="309" t="s">
        <v>16</v>
      </c>
      <c r="O9" s="307" t="s">
        <v>17</v>
      </c>
      <c r="P9" s="310" t="s">
        <v>18</v>
      </c>
      <c r="Q9" s="311" t="s">
        <v>216</v>
      </c>
    </row>
    <row r="10" spans="1:19" ht="16.5" customHeight="1" x14ac:dyDescent="0.3">
      <c r="A10" s="381"/>
      <c r="B10" s="385"/>
      <c r="C10" s="385"/>
      <c r="D10" s="385"/>
      <c r="E10" s="385"/>
      <c r="F10" s="376"/>
      <c r="G10" s="298" t="s">
        <v>19</v>
      </c>
      <c r="H10" s="298" t="s">
        <v>19</v>
      </c>
      <c r="I10" s="298" t="s">
        <v>19</v>
      </c>
      <c r="J10" s="299" t="s">
        <v>20</v>
      </c>
      <c r="K10" s="299" t="s">
        <v>21</v>
      </c>
      <c r="L10" s="299" t="s">
        <v>22</v>
      </c>
      <c r="M10" s="299" t="s">
        <v>23</v>
      </c>
      <c r="N10" s="300" t="s">
        <v>24</v>
      </c>
      <c r="O10" s="300" t="s">
        <v>25</v>
      </c>
      <c r="P10" s="301" t="s">
        <v>26</v>
      </c>
      <c r="Q10" s="301" t="s">
        <v>237</v>
      </c>
    </row>
    <row r="11" spans="1:19" ht="16.5" customHeight="1" x14ac:dyDescent="0.3">
      <c r="A11" s="381"/>
      <c r="B11" s="114" t="s">
        <v>243</v>
      </c>
      <c r="C11" s="115" t="s">
        <v>240</v>
      </c>
      <c r="D11" s="114" t="s">
        <v>258</v>
      </c>
      <c r="E11" s="114" t="s">
        <v>230</v>
      </c>
      <c r="F11" s="359">
        <v>2903.8155870000001</v>
      </c>
      <c r="G11" s="360">
        <v>989.06</v>
      </c>
      <c r="H11" s="360">
        <v>37.232500000000002</v>
      </c>
      <c r="I11" s="360">
        <v>39.127499999999998</v>
      </c>
      <c r="J11" s="350">
        <v>0.80100000000000005</v>
      </c>
      <c r="K11" s="361">
        <v>1.4474113609999999</v>
      </c>
      <c r="L11" s="361">
        <v>1.399687264</v>
      </c>
      <c r="M11" s="361">
        <v>1.25319698</v>
      </c>
      <c r="N11" s="362">
        <v>-0.41035500000000003</v>
      </c>
      <c r="O11" s="351" t="s">
        <v>255</v>
      </c>
      <c r="P11" s="48">
        <v>361.66180000000003</v>
      </c>
      <c r="Q11" s="116" t="s">
        <v>239</v>
      </c>
    </row>
    <row r="12" spans="1:19" ht="16.5" customHeight="1" x14ac:dyDescent="0.3">
      <c r="A12" s="381"/>
      <c r="B12" s="117" t="s">
        <v>244</v>
      </c>
      <c r="C12" s="118" t="s">
        <v>241</v>
      </c>
      <c r="D12" s="117" t="s">
        <v>256</v>
      </c>
      <c r="E12" s="117" t="s">
        <v>229</v>
      </c>
      <c r="F12" s="352">
        <v>2546.8306029999999</v>
      </c>
      <c r="G12" s="353">
        <v>325.58</v>
      </c>
      <c r="H12" s="353">
        <v>22.892499999999998</v>
      </c>
      <c r="I12" s="364">
        <v>22.682500000000001</v>
      </c>
      <c r="J12" s="367">
        <v>1.0009999999999999</v>
      </c>
      <c r="K12" s="367">
        <v>1.466530447</v>
      </c>
      <c r="L12" s="367">
        <v>1.5324430060000001</v>
      </c>
      <c r="M12" s="354">
        <v>-0.92346423200000005</v>
      </c>
      <c r="N12" s="355">
        <v>0.122685</v>
      </c>
      <c r="O12" s="363" t="s">
        <v>17</v>
      </c>
      <c r="P12" s="77">
        <v>388.21870000000001</v>
      </c>
      <c r="Q12" s="119" t="s">
        <v>239</v>
      </c>
    </row>
    <row r="13" spans="1:19" ht="16.5" customHeight="1" x14ac:dyDescent="0.3">
      <c r="A13" s="381"/>
      <c r="B13" s="120" t="s">
        <v>245</v>
      </c>
      <c r="C13" s="121" t="s">
        <v>242</v>
      </c>
      <c r="D13" s="120" t="s">
        <v>257</v>
      </c>
      <c r="E13" s="120" t="s">
        <v>230</v>
      </c>
      <c r="F13" s="370">
        <v>2722.647759</v>
      </c>
      <c r="G13" s="366">
        <v>883.56</v>
      </c>
      <c r="H13" s="356">
        <v>23.43</v>
      </c>
      <c r="I13" s="366">
        <v>37.145000000000003</v>
      </c>
      <c r="J13" s="357">
        <v>0.84</v>
      </c>
      <c r="K13" s="368">
        <v>1.117106661</v>
      </c>
      <c r="L13" s="368">
        <v>2.302188283</v>
      </c>
      <c r="M13" s="357">
        <v>-1.2136857270000001</v>
      </c>
      <c r="N13" s="369">
        <v>-0.22007499999999999</v>
      </c>
      <c r="O13" s="358" t="s">
        <v>255</v>
      </c>
      <c r="P13" s="61">
        <v>375.59160000000003</v>
      </c>
      <c r="Q13" s="122" t="s">
        <v>239</v>
      </c>
    </row>
    <row r="14" spans="1:19" ht="16.5" customHeight="1" x14ac:dyDescent="0.3">
      <c r="A14" s="381"/>
      <c r="B14" s="37" t="s">
        <v>32</v>
      </c>
      <c r="C14" s="38" t="s">
        <v>33</v>
      </c>
      <c r="D14" s="39" t="s">
        <v>34</v>
      </c>
      <c r="E14" s="39" t="s">
        <v>35</v>
      </c>
      <c r="F14" s="40">
        <v>2628.5704707999998</v>
      </c>
      <c r="G14" s="41">
        <v>1300.4324999999999</v>
      </c>
      <c r="H14" s="42">
        <v>22.18</v>
      </c>
      <c r="I14" s="41">
        <v>43.085000000000001</v>
      </c>
      <c r="J14" s="43">
        <v>0.73299999999999998</v>
      </c>
      <c r="K14" s="44">
        <v>0.4789537036</v>
      </c>
      <c r="L14" s="45">
        <v>0.80153041570000005</v>
      </c>
      <c r="M14" s="44">
        <v>-0.343021242</v>
      </c>
      <c r="N14" s="46">
        <v>0.111735</v>
      </c>
      <c r="O14" s="47" t="s">
        <v>36</v>
      </c>
      <c r="P14" s="48">
        <v>338.76907700000004</v>
      </c>
      <c r="Q14" s="49">
        <v>20</v>
      </c>
      <c r="R14" s="6"/>
      <c r="S14" s="7"/>
    </row>
    <row r="15" spans="1:19" ht="16.5" customHeight="1" x14ac:dyDescent="0.3">
      <c r="A15" s="381"/>
      <c r="B15" s="50" t="s">
        <v>41</v>
      </c>
      <c r="C15" s="51" t="s">
        <v>42</v>
      </c>
      <c r="D15" s="52" t="s">
        <v>39</v>
      </c>
      <c r="E15" s="52" t="s">
        <v>34</v>
      </c>
      <c r="F15" s="53">
        <v>2756.8645630000001</v>
      </c>
      <c r="G15" s="54">
        <v>415.67750000000001</v>
      </c>
      <c r="H15" s="55">
        <v>36.017499999999998</v>
      </c>
      <c r="I15" s="55">
        <v>31.835000000000001</v>
      </c>
      <c r="J15" s="56">
        <v>1.081</v>
      </c>
      <c r="K15" s="57">
        <v>1.0699417868000001</v>
      </c>
      <c r="L15" s="57">
        <v>1.0491991017</v>
      </c>
      <c r="M15" s="58">
        <v>0.64856886560000004</v>
      </c>
      <c r="N15" s="59">
        <v>0.11317000000000001</v>
      </c>
      <c r="O15" s="60" t="s">
        <v>40</v>
      </c>
      <c r="P15" s="61">
        <v>346.15854200000001</v>
      </c>
      <c r="Q15" s="62">
        <v>20</v>
      </c>
      <c r="R15" s="6"/>
      <c r="S15" s="7"/>
    </row>
    <row r="16" spans="1:19" s="6" customFormat="1" ht="16.5" customHeight="1" x14ac:dyDescent="0.3">
      <c r="A16" s="381"/>
      <c r="B16" s="15" t="s">
        <v>53</v>
      </c>
      <c r="C16" s="5" t="s">
        <v>54</v>
      </c>
      <c r="D16" s="9" t="s">
        <v>45</v>
      </c>
      <c r="E16" s="9" t="s">
        <v>35</v>
      </c>
      <c r="F16" s="16">
        <v>2743.3646048000001</v>
      </c>
      <c r="G16" s="11">
        <v>533.23249999999996</v>
      </c>
      <c r="H16" s="10">
        <v>39.302500000000002</v>
      </c>
      <c r="I16" s="11">
        <v>21.98</v>
      </c>
      <c r="J16" s="14">
        <v>1.659</v>
      </c>
      <c r="K16" s="13">
        <v>1.6259489444999999</v>
      </c>
      <c r="L16" s="12">
        <v>0.24296733400000001</v>
      </c>
      <c r="M16" s="13">
        <v>4.1795970543000003</v>
      </c>
      <c r="N16" s="18">
        <v>0.403775</v>
      </c>
      <c r="O16" s="17" t="s">
        <v>31</v>
      </c>
      <c r="P16" s="35">
        <v>311.46982200000002</v>
      </c>
      <c r="Q16" s="36">
        <v>15</v>
      </c>
      <c r="S16" s="7"/>
    </row>
    <row r="17" spans="1:19" s="8" customFormat="1" ht="16.5" customHeight="1" x14ac:dyDescent="0.3">
      <c r="A17" s="381"/>
      <c r="B17" s="37" t="s">
        <v>27</v>
      </c>
      <c r="C17" s="38" t="s">
        <v>28</v>
      </c>
      <c r="D17" s="39" t="s">
        <v>29</v>
      </c>
      <c r="E17" s="39" t="s">
        <v>30</v>
      </c>
      <c r="F17" s="40">
        <v>2724.3721190000001</v>
      </c>
      <c r="G17" s="41">
        <v>959.09500000000003</v>
      </c>
      <c r="H17" s="41">
        <v>31.552499999999998</v>
      </c>
      <c r="I17" s="41">
        <v>33.49</v>
      </c>
      <c r="J17" s="63">
        <v>0.92100000000000004</v>
      </c>
      <c r="K17" s="45">
        <v>0.86625799370000001</v>
      </c>
      <c r="L17" s="44">
        <v>0.71174400760000001</v>
      </c>
      <c r="M17" s="45">
        <v>1.8215474077</v>
      </c>
      <c r="N17" s="64">
        <v>-0.27797500000000003</v>
      </c>
      <c r="O17" s="65" t="s">
        <v>31</v>
      </c>
      <c r="P17" s="48">
        <v>370.36954100000003</v>
      </c>
      <c r="Q17" s="49">
        <v>10</v>
      </c>
      <c r="R17" s="6"/>
      <c r="S17" s="7"/>
    </row>
    <row r="18" spans="1:19" ht="16.5" customHeight="1" x14ac:dyDescent="0.3">
      <c r="A18" s="381"/>
      <c r="B18" s="66" t="s">
        <v>37</v>
      </c>
      <c r="C18" s="67" t="s">
        <v>38</v>
      </c>
      <c r="D18" s="68" t="s">
        <v>39</v>
      </c>
      <c r="E18" s="68" t="s">
        <v>34</v>
      </c>
      <c r="F18" s="69">
        <v>2647.1669413999998</v>
      </c>
      <c r="G18" s="70">
        <v>630.04499999999996</v>
      </c>
      <c r="H18" s="71">
        <v>22.8125</v>
      </c>
      <c r="I18" s="70">
        <v>33.527500000000003</v>
      </c>
      <c r="J18" s="72">
        <v>0.98899999999999999</v>
      </c>
      <c r="K18" s="73">
        <v>0.70051288249999999</v>
      </c>
      <c r="L18" s="74">
        <v>1.5896822214999999</v>
      </c>
      <c r="M18" s="74">
        <v>1.1806416064</v>
      </c>
      <c r="N18" s="75">
        <v>-0.207985</v>
      </c>
      <c r="O18" s="76" t="s">
        <v>40</v>
      </c>
      <c r="P18" s="77">
        <v>349.22171400000002</v>
      </c>
      <c r="Q18" s="78">
        <v>10</v>
      </c>
      <c r="R18" s="6"/>
      <c r="S18" s="7"/>
    </row>
    <row r="19" spans="1:19" ht="16.5" customHeight="1" x14ac:dyDescent="0.3">
      <c r="A19" s="381"/>
      <c r="B19" s="79" t="s">
        <v>43</v>
      </c>
      <c r="C19" s="67" t="s">
        <v>44</v>
      </c>
      <c r="D19" s="68" t="s">
        <v>45</v>
      </c>
      <c r="E19" s="68" t="s">
        <v>46</v>
      </c>
      <c r="F19" s="80">
        <v>2611.4074283999998</v>
      </c>
      <c r="G19" s="70">
        <v>703.52499999999998</v>
      </c>
      <c r="H19" s="71">
        <v>23.557500000000001</v>
      </c>
      <c r="I19" s="71">
        <v>18.012499999999999</v>
      </c>
      <c r="J19" s="72">
        <v>1.7749999999999999</v>
      </c>
      <c r="K19" s="74">
        <v>1.9429453521</v>
      </c>
      <c r="L19" s="73">
        <v>-4.4566116000000003E-2</v>
      </c>
      <c r="M19" s="74">
        <v>2.6801193303000002</v>
      </c>
      <c r="N19" s="81">
        <v>-9.4509999999999997E-2</v>
      </c>
      <c r="O19" s="82" t="s">
        <v>36</v>
      </c>
      <c r="P19" s="77">
        <v>308.98733900000002</v>
      </c>
      <c r="Q19" s="78">
        <v>10</v>
      </c>
      <c r="R19" s="6"/>
      <c r="S19" s="7"/>
    </row>
    <row r="20" spans="1:19" ht="16.5" customHeight="1" x14ac:dyDescent="0.3">
      <c r="A20" s="381"/>
      <c r="B20" s="79" t="s">
        <v>47</v>
      </c>
      <c r="C20" s="67" t="s">
        <v>48</v>
      </c>
      <c r="D20" s="68" t="s">
        <v>49</v>
      </c>
      <c r="E20" s="68" t="s">
        <v>46</v>
      </c>
      <c r="F20" s="83">
        <v>2086.2295537</v>
      </c>
      <c r="G20" s="71">
        <v>-147.88249999999999</v>
      </c>
      <c r="H20" s="71">
        <v>-3.9024999999999999</v>
      </c>
      <c r="I20" s="71">
        <v>5.6725000000000003</v>
      </c>
      <c r="J20" s="84">
        <v>0.71199999999999997</v>
      </c>
      <c r="K20" s="74">
        <v>1.4858454155</v>
      </c>
      <c r="L20" s="74">
        <v>1.2161213764000001</v>
      </c>
      <c r="M20" s="73">
        <v>-0.56068736299999999</v>
      </c>
      <c r="N20" s="81">
        <v>-0.382075</v>
      </c>
      <c r="O20" s="85" t="s">
        <v>31</v>
      </c>
      <c r="P20" s="77">
        <v>362.82638900000006</v>
      </c>
      <c r="Q20" s="78">
        <v>10</v>
      </c>
      <c r="R20" s="6"/>
      <c r="S20" s="7"/>
    </row>
    <row r="21" spans="1:19" ht="16.5" customHeight="1" x14ac:dyDescent="0.3">
      <c r="A21" s="381"/>
      <c r="B21" s="79" t="s">
        <v>50</v>
      </c>
      <c r="C21" s="67" t="s">
        <v>51</v>
      </c>
      <c r="D21" s="68" t="s">
        <v>52</v>
      </c>
      <c r="E21" s="68" t="s">
        <v>34</v>
      </c>
      <c r="F21" s="80">
        <v>2762.7469338999999</v>
      </c>
      <c r="G21" s="70">
        <v>653.12249999999995</v>
      </c>
      <c r="H21" s="70">
        <v>33.982500000000002</v>
      </c>
      <c r="I21" s="70">
        <v>32.1</v>
      </c>
      <c r="J21" s="72">
        <v>1.2969999999999999</v>
      </c>
      <c r="K21" s="74">
        <v>1.4296084282999999</v>
      </c>
      <c r="L21" s="73">
        <v>-0.103642056</v>
      </c>
      <c r="M21" s="73">
        <v>0.39462505749999999</v>
      </c>
      <c r="N21" s="81">
        <v>7.4799999999999997E-3</v>
      </c>
      <c r="O21" s="85" t="s">
        <v>31</v>
      </c>
      <c r="P21" s="77">
        <v>378.92575399999998</v>
      </c>
      <c r="Q21" s="78">
        <v>10</v>
      </c>
      <c r="R21" s="6"/>
      <c r="S21" s="7"/>
    </row>
    <row r="22" spans="1:19" ht="16.5" customHeight="1" x14ac:dyDescent="0.3">
      <c r="A22" s="381"/>
      <c r="B22" s="66" t="s">
        <v>55</v>
      </c>
      <c r="C22" s="67" t="s">
        <v>56</v>
      </c>
      <c r="D22" s="68" t="s">
        <v>57</v>
      </c>
      <c r="E22" s="68" t="s">
        <v>35</v>
      </c>
      <c r="F22" s="69">
        <v>2957.0238745000001</v>
      </c>
      <c r="G22" s="71">
        <v>396.78500000000003</v>
      </c>
      <c r="H22" s="70">
        <v>63.037500000000001</v>
      </c>
      <c r="I22" s="70">
        <v>26.897500000000001</v>
      </c>
      <c r="J22" s="72">
        <v>1.135</v>
      </c>
      <c r="K22" s="73">
        <v>0.74029704100000004</v>
      </c>
      <c r="L22" s="73">
        <v>0.77486980409999995</v>
      </c>
      <c r="M22" s="74">
        <v>1.2894746669999999</v>
      </c>
      <c r="N22" s="86">
        <v>0.33226499999999998</v>
      </c>
      <c r="O22" s="85" t="s">
        <v>31</v>
      </c>
      <c r="P22" s="77">
        <v>330.26681900000005</v>
      </c>
      <c r="Q22" s="78">
        <v>10</v>
      </c>
      <c r="R22" s="6"/>
      <c r="S22" s="7"/>
    </row>
    <row r="23" spans="1:19" ht="16.5" customHeight="1" x14ac:dyDescent="0.3">
      <c r="A23" s="381"/>
      <c r="B23" s="79" t="s">
        <v>58</v>
      </c>
      <c r="C23" s="67" t="s">
        <v>59</v>
      </c>
      <c r="D23" s="68" t="s">
        <v>45</v>
      </c>
      <c r="E23" s="68" t="s">
        <v>46</v>
      </c>
      <c r="F23" s="80">
        <v>2683.5834239999999</v>
      </c>
      <c r="G23" s="70">
        <v>815.81</v>
      </c>
      <c r="H23" s="70">
        <v>35.337499999999999</v>
      </c>
      <c r="I23" s="71">
        <v>18.162500000000001</v>
      </c>
      <c r="J23" s="72">
        <v>1.5149999999999999</v>
      </c>
      <c r="K23" s="74">
        <v>1.8243733662999999</v>
      </c>
      <c r="L23" s="73">
        <v>0.37248921419999997</v>
      </c>
      <c r="M23" s="74">
        <v>3.0670813236000001</v>
      </c>
      <c r="N23" s="87">
        <v>0.18124499999999999</v>
      </c>
      <c r="O23" s="82" t="s">
        <v>36</v>
      </c>
      <c r="P23" s="77">
        <v>296.58835199999999</v>
      </c>
      <c r="Q23" s="78">
        <v>10</v>
      </c>
      <c r="R23" s="6"/>
      <c r="S23" s="7"/>
    </row>
    <row r="24" spans="1:19" ht="16.5" customHeight="1" x14ac:dyDescent="0.3">
      <c r="A24" s="381"/>
      <c r="B24" s="79" t="s">
        <v>60</v>
      </c>
      <c r="C24" s="67" t="s">
        <v>61</v>
      </c>
      <c r="D24" s="68" t="s">
        <v>62</v>
      </c>
      <c r="E24" s="68" t="s">
        <v>46</v>
      </c>
      <c r="F24" s="80">
        <v>2685.1200861000002</v>
      </c>
      <c r="G24" s="71">
        <v>395.46499999999997</v>
      </c>
      <c r="H24" s="70">
        <v>35.897500000000001</v>
      </c>
      <c r="I24" s="70">
        <v>26.327500000000001</v>
      </c>
      <c r="J24" s="84">
        <v>0.78300000000000003</v>
      </c>
      <c r="K24" s="73">
        <v>0.69857955260000004</v>
      </c>
      <c r="L24" s="74">
        <v>1.5927071553000001</v>
      </c>
      <c r="M24" s="74">
        <v>2.7647672662999998</v>
      </c>
      <c r="N24" s="81">
        <v>-0.15939500000000001</v>
      </c>
      <c r="O24" s="76" t="s">
        <v>40</v>
      </c>
      <c r="P24" s="77">
        <v>262.46200900000008</v>
      </c>
      <c r="Q24" s="78">
        <v>10</v>
      </c>
      <c r="R24" s="6"/>
      <c r="S24" s="7"/>
    </row>
    <row r="25" spans="1:19" s="6" customFormat="1" ht="14.25" customHeight="1" x14ac:dyDescent="0.3">
      <c r="A25" s="381"/>
      <c r="B25" s="79" t="s">
        <v>68</v>
      </c>
      <c r="C25" s="88" t="s">
        <v>69</v>
      </c>
      <c r="D25" s="89" t="s">
        <v>34</v>
      </c>
      <c r="E25" s="89" t="s">
        <v>46</v>
      </c>
      <c r="F25" s="80">
        <v>3246.7798336999999</v>
      </c>
      <c r="G25" s="70">
        <v>1573.05</v>
      </c>
      <c r="H25" s="70">
        <v>63.6</v>
      </c>
      <c r="I25" s="70">
        <v>60.95</v>
      </c>
      <c r="J25" s="84">
        <v>0.67100000000000004</v>
      </c>
      <c r="K25" s="73">
        <v>0.39577309309999997</v>
      </c>
      <c r="L25" s="73">
        <v>0.34112849369999998</v>
      </c>
      <c r="M25" s="73">
        <v>-2.3020163330000001</v>
      </c>
      <c r="N25" s="87">
        <v>6.9805000000000006E-2</v>
      </c>
      <c r="O25" s="82" t="s">
        <v>36</v>
      </c>
      <c r="P25" s="77">
        <v>341.99802</v>
      </c>
      <c r="Q25" s="78">
        <v>10</v>
      </c>
      <c r="S25" s="7"/>
    </row>
    <row r="26" spans="1:19" s="6" customFormat="1" ht="14.25" customHeight="1" x14ac:dyDescent="0.3">
      <c r="A26" s="381"/>
      <c r="B26" s="90" t="s">
        <v>219</v>
      </c>
      <c r="C26" s="67" t="s">
        <v>221</v>
      </c>
      <c r="D26" s="91" t="s">
        <v>30</v>
      </c>
      <c r="E26" s="91" t="s">
        <v>232</v>
      </c>
      <c r="F26" s="80">
        <f>VLOOKUP($B26,'[1]한국형 성적(기준)'!$C$4:$S$69,2,0)</f>
        <v>2585.7205429000001</v>
      </c>
      <c r="G26" s="70">
        <f>VLOOKUP($B26,'[1]한국형 성적(기준)'!$C$4:$S$69,3,0)</f>
        <v>772.73749999999995</v>
      </c>
      <c r="H26" s="70">
        <f>VLOOKUP($B26,'[1]한국형 성적(기준)'!$C$4:$S$69,5,0)</f>
        <v>29.127500000000001</v>
      </c>
      <c r="I26" s="70">
        <f>VLOOKUP($B26,'[1]한국형 성적(기준)'!$C$4:$S$69,6,0)</f>
        <v>40.087499999999999</v>
      </c>
      <c r="J26" s="84">
        <f>VLOOKUP($B26,'[1]한국형 성적(기준)'!$C$4:$S$69,9,0)</f>
        <v>0.42399999999999999</v>
      </c>
      <c r="K26" s="73">
        <f>VLOOKUP($B26,'[1]한국형 성적(기준)'!$C$4:$S$69,10,0)</f>
        <v>0.20119811400000001</v>
      </c>
      <c r="L26" s="73">
        <f>VLOOKUP($B26,'[1]한국형 성적(기준)'!$C$4:$S$69,11,0)</f>
        <v>4.8959044E-2</v>
      </c>
      <c r="M26" s="73">
        <v>-0.77</v>
      </c>
      <c r="N26" s="92">
        <f>VLOOKUP($B26,'[1]한국형 성적(기준)'!$C$4:$S$69,7,0)</f>
        <v>0.165105</v>
      </c>
      <c r="O26" s="93" t="s">
        <v>235</v>
      </c>
      <c r="P26" s="77">
        <v>319.96870000000001</v>
      </c>
      <c r="Q26" s="78">
        <v>10</v>
      </c>
      <c r="S26" s="7"/>
    </row>
    <row r="27" spans="1:19" s="6" customFormat="1" ht="14.25" customHeight="1" x14ac:dyDescent="0.3">
      <c r="A27" s="381"/>
      <c r="B27" s="94" t="s">
        <v>220</v>
      </c>
      <c r="C27" s="51" t="s">
        <v>222</v>
      </c>
      <c r="D27" s="95" t="s">
        <v>30</v>
      </c>
      <c r="E27" s="95" t="s">
        <v>232</v>
      </c>
      <c r="F27" s="96">
        <f>VLOOKUP($B27,'[1]한국형 성적(기준)'!$C$4:$S$69,2,0)</f>
        <v>2652.9810376999999</v>
      </c>
      <c r="G27" s="55">
        <f>VLOOKUP($B27,'[1]한국형 성적(기준)'!$C$4:$S$69,3,0)</f>
        <v>1066.3499999999999</v>
      </c>
      <c r="H27" s="55">
        <f>VLOOKUP($B27,'[1]한국형 성적(기준)'!$C$4:$S$69,5,0)</f>
        <v>33.827500000000001</v>
      </c>
      <c r="I27" s="55">
        <f>VLOOKUP($B27,'[1]한국형 성적(기준)'!$C$4:$S$69,6,0)</f>
        <v>48.01</v>
      </c>
      <c r="J27" s="97">
        <f>VLOOKUP($B27,'[1]한국형 성적(기준)'!$C$4:$S$69,9,0)</f>
        <v>2.5999999999999999E-2</v>
      </c>
      <c r="K27" s="58">
        <f>VLOOKUP($B27,'[1]한국형 성적(기준)'!$C$4:$S$69,10,0)</f>
        <v>2.9707664299999999E-2</v>
      </c>
      <c r="L27" s="58">
        <f>VLOOKUP($B27,'[1]한국형 성적(기준)'!$C$4:$S$69,11,0)</f>
        <v>0.65232415249999998</v>
      </c>
      <c r="M27" s="58">
        <v>-1.27</v>
      </c>
      <c r="N27" s="98">
        <f>VLOOKUP($B27,'[1]한국형 성적(기준)'!$C$4:$S$69,7,0)</f>
        <v>0.36402499999999999</v>
      </c>
      <c r="O27" s="99" t="s">
        <v>235</v>
      </c>
      <c r="P27" s="371">
        <v>320.34719999999999</v>
      </c>
      <c r="Q27" s="62">
        <v>10</v>
      </c>
      <c r="S27" s="7"/>
    </row>
    <row r="28" spans="1:19" ht="16.5" customHeight="1" x14ac:dyDescent="0.3">
      <c r="A28" s="381"/>
      <c r="B28" s="100" t="s">
        <v>225</v>
      </c>
      <c r="C28" s="38" t="s">
        <v>226</v>
      </c>
      <c r="D28" s="39" t="s">
        <v>236</v>
      </c>
      <c r="E28" s="39" t="s">
        <v>46</v>
      </c>
      <c r="F28" s="101">
        <f>VLOOKUP($B28,'[1]한국형 성적(기준)'!$C$4:$S$69,2)</f>
        <v>2197.6221799999998</v>
      </c>
      <c r="G28" s="102">
        <f>VLOOKUP($B28,'[1]한국형 성적(기준)'!$C$4:$S$69,3)</f>
        <v>94.11</v>
      </c>
      <c r="H28" s="102">
        <f>VLOOKUP($B28,'[1]한국형 성적(기준)'!$C$4:$S$69,5)</f>
        <v>20.272500000000001</v>
      </c>
      <c r="I28" s="102">
        <f>VLOOKUP($B28,'[1]한국형 성적(기준)'!$C$4:$S$69,6)</f>
        <v>8.0525000000000002</v>
      </c>
      <c r="J28" s="103">
        <f>VLOOKUP($B28,'[1]한국형 성적(기준)'!$C$4:$S$69,9)</f>
        <v>0.88700000000000001</v>
      </c>
      <c r="K28" s="104">
        <f>VLOOKUP($B28,'[1]한국형 성적(기준)'!$C$4:$S$69,10)</f>
        <v>-0.12891236</v>
      </c>
      <c r="L28" s="104">
        <f>VLOOKUP($B28,'[1]한국형 성적(기준)'!$C$4:$S$69,11)</f>
        <v>-0.52792208100000004</v>
      </c>
      <c r="M28" s="44">
        <v>-0.74</v>
      </c>
      <c r="N28" s="103">
        <f>VLOOKUP($B28,'[1]한국형 성적(기준)'!$C$4:$S$69,7)</f>
        <v>4.6800000000000001E-3</v>
      </c>
      <c r="O28" s="105" t="s">
        <v>36</v>
      </c>
      <c r="P28" s="48">
        <v>341.99802</v>
      </c>
      <c r="Q28" s="49">
        <v>5</v>
      </c>
      <c r="R28" s="6"/>
      <c r="S28" s="7"/>
    </row>
    <row r="29" spans="1:19" ht="16.5" customHeight="1" x14ac:dyDescent="0.3">
      <c r="A29" s="381"/>
      <c r="B29" s="79" t="s">
        <v>63</v>
      </c>
      <c r="C29" s="67" t="s">
        <v>64</v>
      </c>
      <c r="D29" s="68" t="s">
        <v>62</v>
      </c>
      <c r="E29" s="68" t="s">
        <v>35</v>
      </c>
      <c r="F29" s="80">
        <v>2723.2288061999998</v>
      </c>
      <c r="G29" s="70">
        <v>1216.135</v>
      </c>
      <c r="H29" s="70">
        <v>34.497500000000002</v>
      </c>
      <c r="I29" s="70">
        <v>39.637500000000003</v>
      </c>
      <c r="J29" s="106">
        <v>1.07</v>
      </c>
      <c r="K29" s="73">
        <v>-0.100299077</v>
      </c>
      <c r="L29" s="74">
        <v>1.5529107736000001</v>
      </c>
      <c r="M29" s="73">
        <v>0.8541424245</v>
      </c>
      <c r="N29" s="87">
        <v>0.44503500000000001</v>
      </c>
      <c r="O29" s="85" t="s">
        <v>31</v>
      </c>
      <c r="P29" s="77">
        <v>268.27481399999999</v>
      </c>
      <c r="Q29" s="78">
        <v>5</v>
      </c>
      <c r="R29" s="6"/>
      <c r="S29" s="7"/>
    </row>
    <row r="30" spans="1:19" ht="14.25" customHeight="1" x14ac:dyDescent="0.3">
      <c r="A30" s="381"/>
      <c r="B30" s="79" t="s">
        <v>65</v>
      </c>
      <c r="C30" s="67" t="s">
        <v>66</v>
      </c>
      <c r="D30" s="68" t="s">
        <v>62</v>
      </c>
      <c r="E30" s="68" t="s">
        <v>67</v>
      </c>
      <c r="F30" s="80">
        <v>2828.1616861000002</v>
      </c>
      <c r="G30" s="70">
        <v>1241.4075</v>
      </c>
      <c r="H30" s="70">
        <v>33.537500000000001</v>
      </c>
      <c r="I30" s="70">
        <v>39.515000000000001</v>
      </c>
      <c r="J30" s="72">
        <v>1.226</v>
      </c>
      <c r="K30" s="73">
        <v>0.40230726770000003</v>
      </c>
      <c r="L30" s="74">
        <v>1.4195919534999999</v>
      </c>
      <c r="M30" s="73">
        <v>0.46718043129999998</v>
      </c>
      <c r="N30" s="81">
        <v>-0.156365</v>
      </c>
      <c r="O30" s="85" t="s">
        <v>31</v>
      </c>
      <c r="P30" s="77">
        <v>259.03213900000003</v>
      </c>
      <c r="Q30" s="78">
        <v>5</v>
      </c>
      <c r="R30" s="6"/>
      <c r="S30" s="7"/>
    </row>
    <row r="31" spans="1:19" ht="14.25" customHeight="1" x14ac:dyDescent="0.3">
      <c r="A31" s="381"/>
      <c r="B31" s="79" t="s">
        <v>223</v>
      </c>
      <c r="C31" s="88" t="s">
        <v>224</v>
      </c>
      <c r="D31" s="68" t="s">
        <v>45</v>
      </c>
      <c r="E31" s="68" t="s">
        <v>231</v>
      </c>
      <c r="F31" s="80">
        <f>VLOOKUP($B31,'[1]한국형 성적(기준)'!$C$4:$S$69,2,0)</f>
        <v>2699.2280979000002</v>
      </c>
      <c r="G31" s="70">
        <f>VLOOKUP($B31,'[1]한국형 성적(기준)'!$C$4:$S$69,3,0)</f>
        <v>289.45999999999998</v>
      </c>
      <c r="H31" s="70">
        <f>VLOOKUP($B31,'[1]한국형 성적(기준)'!$C$4:$S$69,5,0)</f>
        <v>33.807499999999997</v>
      </c>
      <c r="I31" s="70">
        <f>VLOOKUP($B31,'[1]한국형 성적(기준)'!$C$4:$S$69,6,0)</f>
        <v>20.79</v>
      </c>
      <c r="J31" s="72">
        <f>VLOOKUP($B31,'[1]한국형 성적(기준)'!$C$4:$S$69,9,0)</f>
        <v>1.3819999999999999</v>
      </c>
      <c r="K31" s="74">
        <f>VLOOKUP($B31,'[1]한국형 성적(기준)'!$C$4:$S$69,10,0)</f>
        <v>1.2555830641000001</v>
      </c>
      <c r="L31" s="74">
        <f>VLOOKUP($B31,'[1]한국형 성적(기준)'!$C$4:$S$69,11,0)</f>
        <v>0.68760193810000003</v>
      </c>
      <c r="M31" s="74">
        <v>2.54</v>
      </c>
      <c r="N31" s="107">
        <f>VLOOKUP($B31,'[1]한국형 성적(기준)'!$C$4:$S$69,7,0)</f>
        <v>-0.24462500000000001</v>
      </c>
      <c r="O31" s="85" t="s">
        <v>31</v>
      </c>
      <c r="P31" s="77">
        <v>299.21730000000002</v>
      </c>
      <c r="Q31" s="78">
        <v>5</v>
      </c>
      <c r="R31" s="6"/>
      <c r="S31" s="7"/>
    </row>
    <row r="32" spans="1:19" ht="14.25" customHeight="1" x14ac:dyDescent="0.3">
      <c r="A32" s="381"/>
      <c r="B32" s="108" t="s">
        <v>70</v>
      </c>
      <c r="C32" s="88" t="s">
        <v>71</v>
      </c>
      <c r="D32" s="89" t="s">
        <v>72</v>
      </c>
      <c r="E32" s="89" t="s">
        <v>35</v>
      </c>
      <c r="F32" s="83">
        <v>2456.5907453999998</v>
      </c>
      <c r="G32" s="71">
        <v>477.39499999999998</v>
      </c>
      <c r="H32" s="71">
        <v>16.3</v>
      </c>
      <c r="I32" s="70">
        <v>29.802499999999998</v>
      </c>
      <c r="J32" s="72">
        <v>0.80300000000000005</v>
      </c>
      <c r="K32" s="74">
        <v>1.2524903291</v>
      </c>
      <c r="L32" s="73">
        <v>0.6032265752</v>
      </c>
      <c r="M32" s="73">
        <v>-0.35511380399999998</v>
      </c>
      <c r="N32" s="87">
        <v>0.30395499999999998</v>
      </c>
      <c r="O32" s="82" t="s">
        <v>36</v>
      </c>
      <c r="P32" s="77">
        <v>314.49918000000002</v>
      </c>
      <c r="Q32" s="78">
        <v>5</v>
      </c>
      <c r="S32" s="19"/>
    </row>
    <row r="33" spans="1:19" ht="14.25" customHeight="1" x14ac:dyDescent="0.3">
      <c r="A33" s="381"/>
      <c r="B33" s="109" t="s">
        <v>227</v>
      </c>
      <c r="C33" s="110" t="s">
        <v>228</v>
      </c>
      <c r="D33" s="111" t="s">
        <v>230</v>
      </c>
      <c r="E33" s="111" t="s">
        <v>231</v>
      </c>
      <c r="F33" s="96">
        <f>VLOOKUP($B33,'[1]한국형 성적(기준)'!$C$4:$S$69,2,0)</f>
        <v>2568.7147709999999</v>
      </c>
      <c r="G33" s="55">
        <f>VLOOKUP($B33,'[1]한국형 성적(기준)'!$C$4:$S$69,3,0)</f>
        <v>182.4325</v>
      </c>
      <c r="H33" s="55">
        <f>VLOOKUP($B33,'[1]한국형 성적(기준)'!$C$4:$S$69,5,0)</f>
        <v>37.247500000000002</v>
      </c>
      <c r="I33" s="55">
        <f>VLOOKUP($B33,'[1]한국형 성적(기준)'!$C$4:$S$69,6,0)</f>
        <v>25.532499999999999</v>
      </c>
      <c r="J33" s="97">
        <f>VLOOKUP($B33,'[1]한국형 성적(기준)'!$C$4:$S$69,9,0)</f>
        <v>0.45</v>
      </c>
      <c r="K33" s="58">
        <f>VLOOKUP($B33,'[1]한국형 성적(기준)'!$C$4:$S$69,10,0)</f>
        <v>0.50726759030000002</v>
      </c>
      <c r="L33" s="58">
        <f>VLOOKUP($B33,'[1]한국형 성적(기준)'!$C$4:$S$69,11,0)</f>
        <v>0.1173869384</v>
      </c>
      <c r="M33" s="58">
        <v>-3.73</v>
      </c>
      <c r="N33" s="112">
        <f>VLOOKUP($B33,'[1]한국형 성적(기준)'!$C$4:$S$69,7,0)</f>
        <v>8.2649999999999998E-3</v>
      </c>
      <c r="O33" s="113" t="s">
        <v>235</v>
      </c>
      <c r="P33" s="77">
        <v>350.56349999999998</v>
      </c>
      <c r="Q33" s="62">
        <v>5</v>
      </c>
      <c r="S33" s="19"/>
    </row>
    <row r="34" spans="1:19" s="6" customFormat="1" ht="14.25" customHeight="1" x14ac:dyDescent="0.3">
      <c r="A34" s="381"/>
      <c r="B34" s="123" t="s">
        <v>73</v>
      </c>
      <c r="C34" s="124" t="s">
        <v>74</v>
      </c>
      <c r="D34" s="125" t="s">
        <v>34</v>
      </c>
      <c r="E34" s="125" t="s">
        <v>46</v>
      </c>
      <c r="F34" s="126">
        <v>2427.8378905999998</v>
      </c>
      <c r="G34" s="127">
        <v>346.26499999999999</v>
      </c>
      <c r="H34" s="127">
        <v>20.442499999999999</v>
      </c>
      <c r="I34" s="365">
        <v>28.29</v>
      </c>
      <c r="J34" s="43">
        <v>0.77400000000000002</v>
      </c>
      <c r="K34" s="128">
        <v>0.6520399643</v>
      </c>
      <c r="L34" s="128">
        <v>-0.25954263</v>
      </c>
      <c r="M34" s="129">
        <v>1.7973622832</v>
      </c>
      <c r="N34" s="130">
        <v>0.20807</v>
      </c>
      <c r="O34" s="131" t="s">
        <v>36</v>
      </c>
      <c r="P34" s="48">
        <v>341.105503</v>
      </c>
      <c r="Q34" s="49">
        <v>2</v>
      </c>
      <c r="S34" s="7"/>
    </row>
    <row r="35" spans="1:19" ht="14.25" customHeight="1" x14ac:dyDescent="0.3">
      <c r="A35" s="381"/>
      <c r="B35" s="79" t="s">
        <v>75</v>
      </c>
      <c r="C35" s="67" t="s">
        <v>76</v>
      </c>
      <c r="D35" s="68" t="s">
        <v>46</v>
      </c>
      <c r="E35" s="68" t="s">
        <v>77</v>
      </c>
      <c r="F35" s="83">
        <v>2494.5816304999998</v>
      </c>
      <c r="G35" s="71">
        <v>291.89499999999998</v>
      </c>
      <c r="H35" s="71">
        <v>27.78</v>
      </c>
      <c r="I35" s="70">
        <v>21.7</v>
      </c>
      <c r="J35" s="84">
        <v>0.53100000000000003</v>
      </c>
      <c r="K35" s="73">
        <v>0.3202190285</v>
      </c>
      <c r="L35" s="74">
        <v>1.4916228117999999</v>
      </c>
      <c r="M35" s="73">
        <v>-1.104852666</v>
      </c>
      <c r="N35" s="81">
        <v>-0.22228500000000001</v>
      </c>
      <c r="O35" s="76" t="s">
        <v>40</v>
      </c>
      <c r="P35" s="77">
        <v>322.04013400000008</v>
      </c>
      <c r="Q35" s="78">
        <v>2</v>
      </c>
      <c r="R35" s="6"/>
      <c r="S35" s="7"/>
    </row>
    <row r="36" spans="1:19" ht="14.25" customHeight="1" x14ac:dyDescent="0.3">
      <c r="A36" s="381"/>
      <c r="B36" s="66" t="s">
        <v>78</v>
      </c>
      <c r="C36" s="67" t="s">
        <v>79</v>
      </c>
      <c r="D36" s="68" t="s">
        <v>80</v>
      </c>
      <c r="E36" s="68" t="s">
        <v>46</v>
      </c>
      <c r="F36" s="83">
        <v>2366.5819882999999</v>
      </c>
      <c r="G36" s="71">
        <v>400.935</v>
      </c>
      <c r="H36" s="71">
        <v>28.33</v>
      </c>
      <c r="I36" s="71">
        <v>10.484999999999999</v>
      </c>
      <c r="J36" s="84">
        <v>0.59299999999999997</v>
      </c>
      <c r="K36" s="74">
        <v>0.87271654350000005</v>
      </c>
      <c r="L36" s="74">
        <v>2.1836064319999999</v>
      </c>
      <c r="M36" s="73">
        <v>-1.745758468</v>
      </c>
      <c r="N36" s="87">
        <v>0.51490000000000002</v>
      </c>
      <c r="O36" s="82" t="s">
        <v>36</v>
      </c>
      <c r="P36" s="77">
        <v>295.680881</v>
      </c>
      <c r="Q36" s="78">
        <v>2</v>
      </c>
      <c r="R36" s="6"/>
      <c r="S36" s="7"/>
    </row>
    <row r="37" spans="1:19" ht="14.25" customHeight="1" x14ac:dyDescent="0.3">
      <c r="A37" s="381"/>
      <c r="B37" s="66" t="s">
        <v>81</v>
      </c>
      <c r="C37" s="67" t="s">
        <v>82</v>
      </c>
      <c r="D37" s="68" t="s">
        <v>83</v>
      </c>
      <c r="E37" s="68" t="s">
        <v>84</v>
      </c>
      <c r="F37" s="132">
        <v>2214.6946868</v>
      </c>
      <c r="G37" s="71">
        <v>304.495</v>
      </c>
      <c r="H37" s="71">
        <v>20.927499999999998</v>
      </c>
      <c r="I37" s="71">
        <v>9.27</v>
      </c>
      <c r="J37" s="72">
        <v>0.80700000000000005</v>
      </c>
      <c r="K37" s="73">
        <v>0.76456200029999999</v>
      </c>
      <c r="L37" s="73">
        <v>-0.20046976</v>
      </c>
      <c r="M37" s="74">
        <v>2.5833788320000002</v>
      </c>
      <c r="N37" s="133">
        <v>0.52412000000000003</v>
      </c>
      <c r="O37" s="76" t="s">
        <v>40</v>
      </c>
      <c r="P37" s="77">
        <v>243.90170699999999</v>
      </c>
      <c r="Q37" s="78">
        <v>2</v>
      </c>
      <c r="R37" s="6"/>
      <c r="S37" s="7"/>
    </row>
    <row r="38" spans="1:19" s="8" customFormat="1" ht="14.25" customHeight="1" x14ac:dyDescent="0.3">
      <c r="A38" s="381"/>
      <c r="B38" s="90" t="s">
        <v>85</v>
      </c>
      <c r="C38" s="67" t="s">
        <v>86</v>
      </c>
      <c r="D38" s="68" t="s">
        <v>87</v>
      </c>
      <c r="E38" s="68" t="s">
        <v>88</v>
      </c>
      <c r="F38" s="132">
        <v>2368.8749769999999</v>
      </c>
      <c r="G38" s="70">
        <v>1078.3175000000001</v>
      </c>
      <c r="H38" s="71">
        <v>13.18</v>
      </c>
      <c r="I38" s="70">
        <v>27.487500000000001</v>
      </c>
      <c r="J38" s="84">
        <v>0.58499999999999996</v>
      </c>
      <c r="K38" s="74">
        <v>0.81283198359999997</v>
      </c>
      <c r="L38" s="73">
        <v>0.44979071390000003</v>
      </c>
      <c r="M38" s="73">
        <v>0.38253249519999999</v>
      </c>
      <c r="N38" s="133">
        <v>2.3599999999999999E-2</v>
      </c>
      <c r="O38" s="76" t="s">
        <v>40</v>
      </c>
      <c r="P38" s="77">
        <v>259.98843800000009</v>
      </c>
      <c r="Q38" s="78">
        <v>2</v>
      </c>
      <c r="R38" s="6"/>
      <c r="S38" s="7"/>
    </row>
    <row r="39" spans="1:19" ht="14.25" customHeight="1" x14ac:dyDescent="0.3">
      <c r="A39" s="381"/>
      <c r="B39" s="134" t="s">
        <v>89</v>
      </c>
      <c r="C39" s="67" t="s">
        <v>90</v>
      </c>
      <c r="D39" s="68" t="s">
        <v>91</v>
      </c>
      <c r="E39" s="68" t="s">
        <v>92</v>
      </c>
      <c r="F39" s="132">
        <v>2243.0682244</v>
      </c>
      <c r="G39" s="70">
        <v>740.82</v>
      </c>
      <c r="H39" s="71">
        <v>11.8225</v>
      </c>
      <c r="I39" s="71">
        <v>18.0625</v>
      </c>
      <c r="J39" s="84">
        <v>0.69699999999999995</v>
      </c>
      <c r="K39" s="73">
        <v>0.25914399519999998</v>
      </c>
      <c r="L39" s="74">
        <v>0.99891723870000004</v>
      </c>
      <c r="M39" s="73">
        <v>0.38253249519999999</v>
      </c>
      <c r="N39" s="133">
        <v>0.12286999999999999</v>
      </c>
      <c r="O39" s="76" t="s">
        <v>40</v>
      </c>
      <c r="P39" s="77">
        <v>261.89212400000008</v>
      </c>
      <c r="Q39" s="78">
        <v>2</v>
      </c>
      <c r="R39" s="6"/>
      <c r="S39" s="7"/>
    </row>
    <row r="40" spans="1:19" ht="14.25" customHeight="1" x14ac:dyDescent="0.3">
      <c r="A40" s="381"/>
      <c r="B40" s="134" t="s">
        <v>93</v>
      </c>
      <c r="C40" s="67" t="s">
        <v>94</v>
      </c>
      <c r="D40" s="68" t="s">
        <v>95</v>
      </c>
      <c r="E40" s="68" t="s">
        <v>96</v>
      </c>
      <c r="F40" s="132">
        <v>2369.1176937</v>
      </c>
      <c r="G40" s="70">
        <v>1227.23</v>
      </c>
      <c r="H40" s="71">
        <v>26.274999999999999</v>
      </c>
      <c r="I40" s="71">
        <v>19.162500000000001</v>
      </c>
      <c r="J40" s="72">
        <v>0.96699999999999997</v>
      </c>
      <c r="K40" s="73">
        <v>0.40350737640000001</v>
      </c>
      <c r="L40" s="73">
        <v>-0.25578715699999999</v>
      </c>
      <c r="M40" s="74">
        <v>2.1964168386999998</v>
      </c>
      <c r="N40" s="133">
        <v>0.54901500000000003</v>
      </c>
      <c r="O40" s="76" t="s">
        <v>40</v>
      </c>
      <c r="P40" s="77">
        <v>325.80984899999999</v>
      </c>
      <c r="Q40" s="78">
        <v>2</v>
      </c>
      <c r="R40" s="6"/>
      <c r="S40" s="7"/>
    </row>
    <row r="41" spans="1:19" ht="14.25" customHeight="1" x14ac:dyDescent="0.3">
      <c r="A41" s="381"/>
      <c r="B41" s="90" t="s">
        <v>97</v>
      </c>
      <c r="C41" s="67" t="s">
        <v>98</v>
      </c>
      <c r="D41" s="68" t="s">
        <v>99</v>
      </c>
      <c r="E41" s="68" t="s">
        <v>100</v>
      </c>
      <c r="F41" s="135">
        <v>2677.2980483000001</v>
      </c>
      <c r="G41" s="70">
        <v>1439.63</v>
      </c>
      <c r="H41" s="71">
        <v>27.927499999999998</v>
      </c>
      <c r="I41" s="70">
        <v>37.247500000000002</v>
      </c>
      <c r="J41" s="72">
        <v>1.28</v>
      </c>
      <c r="K41" s="73">
        <v>-0.16640509000000001</v>
      </c>
      <c r="L41" s="73">
        <v>0.68795966129999997</v>
      </c>
      <c r="M41" s="74">
        <v>4.1554119296999996</v>
      </c>
      <c r="N41" s="136">
        <v>-4.5249999999999999E-2</v>
      </c>
      <c r="O41" s="85" t="s">
        <v>31</v>
      </c>
      <c r="P41" s="77">
        <v>268.15158400000007</v>
      </c>
      <c r="Q41" s="78">
        <v>2</v>
      </c>
      <c r="R41" s="6"/>
      <c r="S41" s="7"/>
    </row>
    <row r="42" spans="1:19" s="8" customFormat="1" ht="14.25" customHeight="1" x14ac:dyDescent="0.3">
      <c r="A42" s="381"/>
      <c r="B42" s="90" t="s">
        <v>215</v>
      </c>
      <c r="C42" s="67" t="s">
        <v>101</v>
      </c>
      <c r="D42" s="68" t="s">
        <v>95</v>
      </c>
      <c r="E42" s="68" t="s">
        <v>102</v>
      </c>
      <c r="F42" s="83">
        <v>2442.6678465</v>
      </c>
      <c r="G42" s="70">
        <v>730.745</v>
      </c>
      <c r="H42" s="70">
        <v>42.672499999999999</v>
      </c>
      <c r="I42" s="71">
        <v>8.7550000000000008</v>
      </c>
      <c r="J42" s="84">
        <v>0.68400000000000005</v>
      </c>
      <c r="K42" s="73">
        <v>0.14282001129999999</v>
      </c>
      <c r="L42" s="73">
        <v>0.69613709729999995</v>
      </c>
      <c r="M42" s="74">
        <v>3.4782284414000002</v>
      </c>
      <c r="N42" s="87">
        <v>0.35702</v>
      </c>
      <c r="O42" s="82" t="s">
        <v>36</v>
      </c>
      <c r="P42" s="77">
        <v>305.20071800000005</v>
      </c>
      <c r="Q42" s="78">
        <v>2</v>
      </c>
      <c r="R42" s="6"/>
      <c r="S42" s="7"/>
    </row>
    <row r="43" spans="1:19" ht="14.25" customHeight="1" thickBot="1" x14ac:dyDescent="0.35">
      <c r="A43" s="382"/>
      <c r="B43" s="137" t="s">
        <v>103</v>
      </c>
      <c r="C43" s="138" t="s">
        <v>104</v>
      </c>
      <c r="D43" s="139" t="s">
        <v>35</v>
      </c>
      <c r="E43" s="138" t="s">
        <v>99</v>
      </c>
      <c r="F43" s="140">
        <v>2216.9442601999999</v>
      </c>
      <c r="G43" s="141">
        <v>271.6925</v>
      </c>
      <c r="H43" s="141">
        <v>15.057499999999999</v>
      </c>
      <c r="I43" s="141">
        <v>-0.11</v>
      </c>
      <c r="J43" s="142">
        <v>1.1879999999999999</v>
      </c>
      <c r="K43" s="143">
        <v>0.93939821639999999</v>
      </c>
      <c r="L43" s="143">
        <v>1.7874882527</v>
      </c>
      <c r="M43" s="143">
        <v>1.5796961619000001</v>
      </c>
      <c r="N43" s="144">
        <v>0.19439000000000001</v>
      </c>
      <c r="O43" s="145" t="s">
        <v>36</v>
      </c>
      <c r="P43" s="146">
        <v>292.12344700000006</v>
      </c>
      <c r="Q43" s="147">
        <v>2</v>
      </c>
      <c r="R43" s="6"/>
      <c r="S43" s="7"/>
    </row>
    <row r="44" spans="1:19" ht="13.5" customHeight="1" thickTop="1" thickBot="1" x14ac:dyDescent="0.35">
      <c r="A44" s="20"/>
      <c r="B44" s="21"/>
      <c r="C44" s="21"/>
      <c r="D44" s="21"/>
      <c r="E44" s="21"/>
      <c r="F44" s="22"/>
      <c r="G44" s="22"/>
      <c r="H44" s="22"/>
      <c r="I44" s="22"/>
      <c r="J44" s="23"/>
      <c r="K44" s="24"/>
      <c r="L44" s="24"/>
      <c r="M44" s="24"/>
      <c r="N44" s="24"/>
      <c r="O44" s="24"/>
      <c r="P44" s="24"/>
      <c r="Q44" s="24"/>
    </row>
    <row r="45" spans="1:19" ht="13.5" customHeight="1" thickTop="1" x14ac:dyDescent="0.3">
      <c r="A45" s="377" t="s">
        <v>105</v>
      </c>
      <c r="B45" s="391" t="s">
        <v>106</v>
      </c>
      <c r="C45" s="391" t="s">
        <v>107</v>
      </c>
      <c r="D45" s="391" t="s">
        <v>252</v>
      </c>
      <c r="E45" s="391" t="s">
        <v>251</v>
      </c>
      <c r="F45" s="312" t="s">
        <v>108</v>
      </c>
      <c r="G45" s="395" t="s">
        <v>253</v>
      </c>
      <c r="H45" s="396"/>
      <c r="I45" s="396"/>
      <c r="J45" s="396"/>
      <c r="K45" s="396"/>
      <c r="L45" s="396"/>
      <c r="M45" s="313" t="s">
        <v>109</v>
      </c>
      <c r="N45" s="314" t="s">
        <v>6</v>
      </c>
      <c r="O45" s="315" t="s">
        <v>110</v>
      </c>
      <c r="P45" s="316" t="s">
        <v>111</v>
      </c>
      <c r="Q45" s="317" t="s">
        <v>238</v>
      </c>
    </row>
    <row r="46" spans="1:19" ht="21" customHeight="1" x14ac:dyDescent="0.3">
      <c r="A46" s="378"/>
      <c r="B46" s="392"/>
      <c r="C46" s="392"/>
      <c r="D46" s="392"/>
      <c r="E46" s="394"/>
      <c r="F46" s="397" t="s">
        <v>246</v>
      </c>
      <c r="G46" s="318" t="s">
        <v>9</v>
      </c>
      <c r="H46" s="319" t="s">
        <v>112</v>
      </c>
      <c r="I46" s="319" t="s">
        <v>113</v>
      </c>
      <c r="J46" s="320" t="s">
        <v>114</v>
      </c>
      <c r="K46" s="320" t="s">
        <v>13</v>
      </c>
      <c r="L46" s="321" t="s">
        <v>14</v>
      </c>
      <c r="M46" s="322" t="s">
        <v>115</v>
      </c>
      <c r="N46" s="323" t="s">
        <v>116</v>
      </c>
      <c r="O46" s="324" t="s">
        <v>17</v>
      </c>
      <c r="P46" s="325" t="s">
        <v>117</v>
      </c>
      <c r="Q46" s="326" t="s">
        <v>216</v>
      </c>
    </row>
    <row r="47" spans="1:19" ht="13.5" customHeight="1" x14ac:dyDescent="0.3">
      <c r="A47" s="378"/>
      <c r="B47" s="393"/>
      <c r="C47" s="392"/>
      <c r="D47" s="392"/>
      <c r="E47" s="394"/>
      <c r="F47" s="398"/>
      <c r="G47" s="327" t="s">
        <v>118</v>
      </c>
      <c r="H47" s="327" t="s">
        <v>118</v>
      </c>
      <c r="I47" s="327" t="s">
        <v>118</v>
      </c>
      <c r="J47" s="328" t="s">
        <v>119</v>
      </c>
      <c r="K47" s="328" t="s">
        <v>21</v>
      </c>
      <c r="L47" s="329" t="s">
        <v>120</v>
      </c>
      <c r="M47" s="330" t="s">
        <v>121</v>
      </c>
      <c r="N47" s="331" t="s">
        <v>24</v>
      </c>
      <c r="O47" s="331" t="s">
        <v>122</v>
      </c>
      <c r="P47" s="332" t="s">
        <v>123</v>
      </c>
      <c r="Q47" s="333" t="s">
        <v>237</v>
      </c>
    </row>
    <row r="48" spans="1:19" ht="13.5" customHeight="1" x14ac:dyDescent="0.3">
      <c r="A48" s="378"/>
      <c r="B48" s="260" t="s">
        <v>124</v>
      </c>
      <c r="C48" s="194" t="s">
        <v>125</v>
      </c>
      <c r="D48" s="260" t="s">
        <v>126</v>
      </c>
      <c r="E48" s="260" t="s">
        <v>127</v>
      </c>
      <c r="F48" s="250">
        <v>2904</v>
      </c>
      <c r="G48" s="261">
        <v>2143</v>
      </c>
      <c r="H48" s="262">
        <v>66</v>
      </c>
      <c r="I48" s="262">
        <v>70</v>
      </c>
      <c r="J48" s="263">
        <v>1</v>
      </c>
      <c r="K48" s="263">
        <v>1.75</v>
      </c>
      <c r="L48" s="263">
        <v>0.48</v>
      </c>
      <c r="M48" s="254">
        <v>2.6</v>
      </c>
      <c r="N48" s="264">
        <v>3.07</v>
      </c>
      <c r="O48" s="256" t="s">
        <v>36</v>
      </c>
      <c r="P48" s="226">
        <v>4.5999999999999996</v>
      </c>
      <c r="Q48" s="227">
        <v>30</v>
      </c>
    </row>
    <row r="49" spans="1:17" ht="13.5" customHeight="1" x14ac:dyDescent="0.3">
      <c r="A49" s="378"/>
      <c r="B49" s="212" t="s">
        <v>128</v>
      </c>
      <c r="C49" s="212" t="s">
        <v>129</v>
      </c>
      <c r="D49" s="212" t="s">
        <v>130</v>
      </c>
      <c r="E49" s="212" t="s">
        <v>131</v>
      </c>
      <c r="F49" s="265">
        <v>2949</v>
      </c>
      <c r="G49" s="266">
        <v>1410</v>
      </c>
      <c r="H49" s="267">
        <v>100</v>
      </c>
      <c r="I49" s="267">
        <v>67</v>
      </c>
      <c r="J49" s="268">
        <v>1.48</v>
      </c>
      <c r="K49" s="268">
        <v>1.6</v>
      </c>
      <c r="L49" s="268">
        <v>1.1599999999999999</v>
      </c>
      <c r="M49" s="269">
        <v>1.3</v>
      </c>
      <c r="N49" s="270">
        <v>2.79</v>
      </c>
      <c r="O49" s="218" t="s">
        <v>31</v>
      </c>
      <c r="P49" s="219">
        <v>3.9</v>
      </c>
      <c r="Q49" s="220">
        <v>30</v>
      </c>
    </row>
    <row r="50" spans="1:17" ht="13.5" customHeight="1" x14ac:dyDescent="0.3">
      <c r="A50" s="378"/>
      <c r="B50" s="194" t="s">
        <v>132</v>
      </c>
      <c r="C50" s="194" t="s">
        <v>133</v>
      </c>
      <c r="D50" s="194" t="s">
        <v>134</v>
      </c>
      <c r="E50" s="194" t="s">
        <v>135</v>
      </c>
      <c r="F50" s="250">
        <v>2822</v>
      </c>
      <c r="G50" s="251">
        <v>1657</v>
      </c>
      <c r="H50" s="251">
        <v>108</v>
      </c>
      <c r="I50" s="251">
        <v>51</v>
      </c>
      <c r="J50" s="252">
        <v>0.97</v>
      </c>
      <c r="K50" s="252">
        <v>1.17</v>
      </c>
      <c r="L50" s="253">
        <v>0.05</v>
      </c>
      <c r="M50" s="254">
        <v>2.7</v>
      </c>
      <c r="N50" s="255">
        <v>2.82</v>
      </c>
      <c r="O50" s="256" t="s">
        <v>36</v>
      </c>
      <c r="P50" s="226">
        <v>3.4</v>
      </c>
      <c r="Q50" s="227">
        <v>20</v>
      </c>
    </row>
    <row r="51" spans="1:17" ht="13.5" customHeight="1" x14ac:dyDescent="0.3">
      <c r="A51" s="378"/>
      <c r="B51" s="203" t="s">
        <v>136</v>
      </c>
      <c r="C51" s="203" t="s">
        <v>137</v>
      </c>
      <c r="D51" s="203" t="s">
        <v>134</v>
      </c>
      <c r="E51" s="203" t="s">
        <v>138</v>
      </c>
      <c r="F51" s="231">
        <v>2802</v>
      </c>
      <c r="G51" s="70">
        <v>1959</v>
      </c>
      <c r="H51" s="70">
        <v>63</v>
      </c>
      <c r="I51" s="70">
        <v>56</v>
      </c>
      <c r="J51" s="74">
        <v>1.79</v>
      </c>
      <c r="K51" s="74">
        <v>1.88</v>
      </c>
      <c r="L51" s="229">
        <v>0.26</v>
      </c>
      <c r="M51" s="230">
        <v>3.7</v>
      </c>
      <c r="N51" s="207">
        <v>2.7</v>
      </c>
      <c r="O51" s="208" t="s">
        <v>36</v>
      </c>
      <c r="P51" s="209">
        <v>4.7</v>
      </c>
      <c r="Q51" s="210">
        <v>20</v>
      </c>
    </row>
    <row r="52" spans="1:17" ht="13.5" customHeight="1" x14ac:dyDescent="0.3">
      <c r="A52" s="378"/>
      <c r="B52" s="212" t="s">
        <v>139</v>
      </c>
      <c r="C52" s="212" t="s">
        <v>140</v>
      </c>
      <c r="D52" s="212" t="s">
        <v>141</v>
      </c>
      <c r="E52" s="212" t="s">
        <v>142</v>
      </c>
      <c r="F52" s="257">
        <v>2508</v>
      </c>
      <c r="G52" s="54">
        <v>451</v>
      </c>
      <c r="H52" s="55">
        <v>44</v>
      </c>
      <c r="I52" s="54">
        <v>21</v>
      </c>
      <c r="J52" s="58">
        <v>0.63</v>
      </c>
      <c r="K52" s="57">
        <v>1.28</v>
      </c>
      <c r="L52" s="258">
        <v>-0.9</v>
      </c>
      <c r="M52" s="216">
        <v>1.6</v>
      </c>
      <c r="N52" s="259">
        <v>2.88</v>
      </c>
      <c r="O52" s="218" t="s">
        <v>31</v>
      </c>
      <c r="P52" s="219">
        <v>3.8</v>
      </c>
      <c r="Q52" s="220">
        <v>20</v>
      </c>
    </row>
    <row r="53" spans="1:17" ht="13.5" customHeight="1" x14ac:dyDescent="0.3">
      <c r="A53" s="378"/>
      <c r="B53" s="194" t="s">
        <v>217</v>
      </c>
      <c r="C53" s="194" t="s">
        <v>218</v>
      </c>
      <c r="D53" s="194" t="s">
        <v>233</v>
      </c>
      <c r="E53" s="194" t="s">
        <v>234</v>
      </c>
      <c r="F53" s="221">
        <v>2557</v>
      </c>
      <c r="G53" s="41">
        <v>1628</v>
      </c>
      <c r="H53" s="41">
        <v>60</v>
      </c>
      <c r="I53" s="41">
        <v>48</v>
      </c>
      <c r="J53" s="44">
        <v>7.0000000000000007E-2</v>
      </c>
      <c r="K53" s="45">
        <v>1.1100000000000001</v>
      </c>
      <c r="L53" s="222">
        <v>-1.66</v>
      </c>
      <c r="M53" s="223">
        <v>1.4</v>
      </c>
      <c r="N53" s="224">
        <v>2.81</v>
      </c>
      <c r="O53" s="225" t="s">
        <v>40</v>
      </c>
      <c r="P53" s="226">
        <v>4.5</v>
      </c>
      <c r="Q53" s="227">
        <v>10</v>
      </c>
    </row>
    <row r="54" spans="1:17" ht="13.5" customHeight="1" x14ac:dyDescent="0.3">
      <c r="A54" s="378"/>
      <c r="B54" s="203" t="s">
        <v>143</v>
      </c>
      <c r="C54" s="203" t="s">
        <v>144</v>
      </c>
      <c r="D54" s="203" t="s">
        <v>145</v>
      </c>
      <c r="E54" s="203" t="s">
        <v>146</v>
      </c>
      <c r="F54" s="228">
        <v>2363</v>
      </c>
      <c r="G54" s="70">
        <v>1040</v>
      </c>
      <c r="H54" s="71">
        <v>4</v>
      </c>
      <c r="I54" s="70">
        <v>30</v>
      </c>
      <c r="J54" s="73">
        <v>0.01</v>
      </c>
      <c r="K54" s="73">
        <v>0.31</v>
      </c>
      <c r="L54" s="229">
        <v>0.32</v>
      </c>
      <c r="M54" s="230">
        <v>5.4</v>
      </c>
      <c r="N54" s="207">
        <v>2.93</v>
      </c>
      <c r="O54" s="208" t="s">
        <v>36</v>
      </c>
      <c r="P54" s="209">
        <v>4.0999999999999996</v>
      </c>
      <c r="Q54" s="210">
        <v>10</v>
      </c>
    </row>
    <row r="55" spans="1:17" ht="13.5" customHeight="1" x14ac:dyDescent="0.3">
      <c r="A55" s="378"/>
      <c r="B55" s="203" t="s">
        <v>147</v>
      </c>
      <c r="C55" s="203" t="s">
        <v>148</v>
      </c>
      <c r="D55" s="203" t="s">
        <v>149</v>
      </c>
      <c r="E55" s="203" t="s">
        <v>150</v>
      </c>
      <c r="F55" s="231">
        <v>2453</v>
      </c>
      <c r="G55" s="70">
        <v>1037</v>
      </c>
      <c r="H55" s="71">
        <v>27</v>
      </c>
      <c r="I55" s="70">
        <v>34</v>
      </c>
      <c r="J55" s="73">
        <v>0.24</v>
      </c>
      <c r="K55" s="74">
        <v>1.28</v>
      </c>
      <c r="L55" s="232">
        <v>1.47</v>
      </c>
      <c r="M55" s="230">
        <v>3.3</v>
      </c>
      <c r="N55" s="207">
        <v>2.73</v>
      </c>
      <c r="O55" s="233" t="s">
        <v>31</v>
      </c>
      <c r="P55" s="209">
        <v>2.4</v>
      </c>
      <c r="Q55" s="210">
        <v>10</v>
      </c>
    </row>
    <row r="56" spans="1:17" ht="13.5" customHeight="1" x14ac:dyDescent="0.3">
      <c r="A56" s="378"/>
      <c r="B56" s="203" t="s">
        <v>151</v>
      </c>
      <c r="C56" s="203" t="s">
        <v>152</v>
      </c>
      <c r="D56" s="203" t="s">
        <v>153</v>
      </c>
      <c r="E56" s="203" t="s">
        <v>154</v>
      </c>
      <c r="F56" s="231">
        <v>2409</v>
      </c>
      <c r="G56" s="71">
        <v>-43</v>
      </c>
      <c r="H56" s="70">
        <v>41</v>
      </c>
      <c r="I56" s="71">
        <v>6</v>
      </c>
      <c r="J56" s="74">
        <v>0.78</v>
      </c>
      <c r="K56" s="74">
        <v>2.02</v>
      </c>
      <c r="L56" s="232">
        <v>1.1000000000000001</v>
      </c>
      <c r="M56" s="206">
        <v>0.7</v>
      </c>
      <c r="N56" s="207">
        <v>2.83</v>
      </c>
      <c r="O56" s="233" t="s">
        <v>31</v>
      </c>
      <c r="P56" s="209">
        <v>1.6</v>
      </c>
      <c r="Q56" s="210">
        <v>10</v>
      </c>
    </row>
    <row r="57" spans="1:17" ht="13.5" customHeight="1" x14ac:dyDescent="0.3">
      <c r="A57" s="378"/>
      <c r="B57" s="203" t="s">
        <v>155</v>
      </c>
      <c r="C57" s="203" t="s">
        <v>156</v>
      </c>
      <c r="D57" s="203" t="s">
        <v>157</v>
      </c>
      <c r="E57" s="203" t="s">
        <v>158</v>
      </c>
      <c r="F57" s="234">
        <v>2445</v>
      </c>
      <c r="G57" s="235">
        <v>532</v>
      </c>
      <c r="H57" s="235">
        <v>35</v>
      </c>
      <c r="I57" s="236">
        <v>32</v>
      </c>
      <c r="J57" s="237">
        <v>0.41</v>
      </c>
      <c r="K57" s="237">
        <v>0.28000000000000003</v>
      </c>
      <c r="L57" s="237">
        <v>-0.09</v>
      </c>
      <c r="M57" s="238">
        <v>5.9</v>
      </c>
      <c r="N57" s="239">
        <v>2.75</v>
      </c>
      <c r="O57" s="240" t="s">
        <v>40</v>
      </c>
      <c r="P57" s="241">
        <v>1.6</v>
      </c>
      <c r="Q57" s="242">
        <v>10</v>
      </c>
    </row>
    <row r="58" spans="1:17" ht="13.5" customHeight="1" x14ac:dyDescent="0.3">
      <c r="A58" s="378"/>
      <c r="B58" s="212" t="s">
        <v>159</v>
      </c>
      <c r="C58" s="212" t="s">
        <v>160</v>
      </c>
      <c r="D58" s="212" t="s">
        <v>153</v>
      </c>
      <c r="E58" s="212" t="s">
        <v>52</v>
      </c>
      <c r="F58" s="213">
        <v>2213</v>
      </c>
      <c r="G58" s="243">
        <v>1144</v>
      </c>
      <c r="H58" s="244">
        <v>29</v>
      </c>
      <c r="I58" s="244">
        <v>28</v>
      </c>
      <c r="J58" s="245">
        <v>1.08</v>
      </c>
      <c r="K58" s="245">
        <v>1.1299999999999999</v>
      </c>
      <c r="L58" s="245">
        <v>1.1399999999999999</v>
      </c>
      <c r="M58" s="246">
        <v>1.2</v>
      </c>
      <c r="N58" s="247">
        <v>2.88</v>
      </c>
      <c r="O58" s="218" t="s">
        <v>31</v>
      </c>
      <c r="P58" s="248">
        <v>-0.8</v>
      </c>
      <c r="Q58" s="249">
        <v>10</v>
      </c>
    </row>
    <row r="59" spans="1:17" ht="16.5" customHeight="1" x14ac:dyDescent="0.3">
      <c r="A59" s="378"/>
      <c r="B59" s="194" t="s">
        <v>161</v>
      </c>
      <c r="C59" s="194" t="s">
        <v>162</v>
      </c>
      <c r="D59" s="194" t="s">
        <v>57</v>
      </c>
      <c r="E59" s="194" t="s">
        <v>163</v>
      </c>
      <c r="F59" s="195">
        <v>2105</v>
      </c>
      <c r="G59" s="196">
        <v>1080</v>
      </c>
      <c r="H59" s="196">
        <v>52</v>
      </c>
      <c r="I59" s="196">
        <v>33</v>
      </c>
      <c r="J59" s="197">
        <v>0.31</v>
      </c>
      <c r="K59" s="197">
        <v>0.38</v>
      </c>
      <c r="L59" s="197">
        <v>-0.77</v>
      </c>
      <c r="M59" s="198">
        <v>-0.9</v>
      </c>
      <c r="N59" s="199">
        <v>3.17</v>
      </c>
      <c r="O59" s="200" t="s">
        <v>36</v>
      </c>
      <c r="P59" s="201">
        <v>-2.8</v>
      </c>
      <c r="Q59" s="202">
        <v>5</v>
      </c>
    </row>
    <row r="60" spans="1:17" ht="13.5" customHeight="1" x14ac:dyDescent="0.3">
      <c r="A60" s="378"/>
      <c r="B60" s="203" t="s">
        <v>164</v>
      </c>
      <c r="C60" s="203" t="s">
        <v>165</v>
      </c>
      <c r="D60" s="203" t="s">
        <v>166</v>
      </c>
      <c r="E60" s="203" t="s">
        <v>167</v>
      </c>
      <c r="F60" s="204">
        <v>2179</v>
      </c>
      <c r="G60" s="205">
        <v>606</v>
      </c>
      <c r="H60" s="205">
        <v>15</v>
      </c>
      <c r="I60" s="205">
        <v>14</v>
      </c>
      <c r="J60" s="73">
        <v>0.31</v>
      </c>
      <c r="K60" s="73">
        <v>0.28000000000000003</v>
      </c>
      <c r="L60" s="73">
        <v>0.11</v>
      </c>
      <c r="M60" s="206">
        <v>1.5</v>
      </c>
      <c r="N60" s="207">
        <v>2.86</v>
      </c>
      <c r="O60" s="208" t="s">
        <v>36</v>
      </c>
      <c r="P60" s="209">
        <v>2.1</v>
      </c>
      <c r="Q60" s="210">
        <v>5</v>
      </c>
    </row>
    <row r="61" spans="1:17" ht="13.5" customHeight="1" x14ac:dyDescent="0.3">
      <c r="A61" s="378"/>
      <c r="B61" s="203" t="s">
        <v>168</v>
      </c>
      <c r="C61" s="203" t="s">
        <v>169</v>
      </c>
      <c r="D61" s="203" t="s">
        <v>46</v>
      </c>
      <c r="E61" s="203" t="s">
        <v>170</v>
      </c>
      <c r="F61" s="204">
        <v>2029</v>
      </c>
      <c r="G61" s="205">
        <v>10</v>
      </c>
      <c r="H61" s="205">
        <v>2</v>
      </c>
      <c r="I61" s="205">
        <v>14</v>
      </c>
      <c r="J61" s="73">
        <v>0.56999999999999995</v>
      </c>
      <c r="K61" s="73">
        <v>0.25</v>
      </c>
      <c r="L61" s="73">
        <v>0.17</v>
      </c>
      <c r="M61" s="206">
        <v>0.7</v>
      </c>
      <c r="N61" s="211">
        <v>3.03</v>
      </c>
      <c r="O61" s="208" t="s">
        <v>36</v>
      </c>
      <c r="P61" s="209">
        <v>-1</v>
      </c>
      <c r="Q61" s="210">
        <v>5</v>
      </c>
    </row>
    <row r="62" spans="1:17" s="2" customFormat="1" ht="16.5" customHeight="1" x14ac:dyDescent="0.3">
      <c r="A62" s="378"/>
      <c r="B62" s="212" t="s">
        <v>171</v>
      </c>
      <c r="C62" s="212" t="s">
        <v>172</v>
      </c>
      <c r="D62" s="212" t="s">
        <v>163</v>
      </c>
      <c r="E62" s="212" t="s">
        <v>167</v>
      </c>
      <c r="F62" s="213">
        <v>2077</v>
      </c>
      <c r="G62" s="214">
        <v>1328</v>
      </c>
      <c r="H62" s="215">
        <v>-23</v>
      </c>
      <c r="I62" s="215">
        <v>26</v>
      </c>
      <c r="J62" s="57">
        <v>0.75</v>
      </c>
      <c r="K62" s="57">
        <v>1.1200000000000001</v>
      </c>
      <c r="L62" s="57">
        <v>1.2</v>
      </c>
      <c r="M62" s="216">
        <v>-1.6</v>
      </c>
      <c r="N62" s="217">
        <v>3.23</v>
      </c>
      <c r="O62" s="218" t="s">
        <v>31</v>
      </c>
      <c r="P62" s="219">
        <v>1.3</v>
      </c>
      <c r="Q62" s="220">
        <v>5</v>
      </c>
    </row>
    <row r="63" spans="1:17" s="2" customFormat="1" ht="13.5" customHeight="1" thickBot="1" x14ac:dyDescent="0.35">
      <c r="A63" s="379"/>
      <c r="B63" s="287" t="s">
        <v>214</v>
      </c>
      <c r="C63" s="288" t="s">
        <v>173</v>
      </c>
      <c r="D63" s="288" t="s">
        <v>174</v>
      </c>
      <c r="E63" s="289" t="s">
        <v>175</v>
      </c>
      <c r="F63" s="290">
        <v>1986</v>
      </c>
      <c r="G63" s="291">
        <v>239</v>
      </c>
      <c r="H63" s="291">
        <v>26</v>
      </c>
      <c r="I63" s="291">
        <v>-3</v>
      </c>
      <c r="J63" s="292">
        <v>-0.65</v>
      </c>
      <c r="K63" s="292">
        <v>-0.37</v>
      </c>
      <c r="L63" s="292">
        <v>-0.2</v>
      </c>
      <c r="M63" s="293">
        <v>-2.2000000000000002</v>
      </c>
      <c r="N63" s="294">
        <v>3.05</v>
      </c>
      <c r="O63" s="295" t="s">
        <v>40</v>
      </c>
      <c r="P63" s="296">
        <v>0</v>
      </c>
      <c r="Q63" s="297">
        <v>2</v>
      </c>
    </row>
    <row r="64" spans="1:17" ht="14.1" customHeight="1" thickTop="1" thickBot="1" x14ac:dyDescent="0.35">
      <c r="A64" s="271"/>
      <c r="B64" s="272"/>
      <c r="C64" s="273"/>
      <c r="D64" s="272"/>
      <c r="E64" s="272"/>
      <c r="F64" s="274"/>
      <c r="G64" s="275"/>
      <c r="H64" s="275"/>
      <c r="I64" s="275"/>
      <c r="J64" s="27"/>
      <c r="K64" s="27"/>
      <c r="L64" s="27"/>
      <c r="M64" s="27"/>
      <c r="N64" s="27"/>
      <c r="O64" s="27"/>
      <c r="P64" s="27"/>
      <c r="Q64" s="27"/>
    </row>
    <row r="65" spans="1:17" ht="14.1" customHeight="1" thickTop="1" x14ac:dyDescent="0.3">
      <c r="A65" s="399" t="s">
        <v>176</v>
      </c>
      <c r="B65" s="402" t="s">
        <v>106</v>
      </c>
      <c r="C65" s="404" t="s">
        <v>177</v>
      </c>
      <c r="D65" s="404" t="s">
        <v>252</v>
      </c>
      <c r="E65" s="404" t="s">
        <v>251</v>
      </c>
      <c r="F65" s="334" t="s">
        <v>178</v>
      </c>
      <c r="G65" s="386" t="s">
        <v>254</v>
      </c>
      <c r="H65" s="387"/>
      <c r="I65" s="387"/>
      <c r="J65" s="387"/>
      <c r="K65" s="387"/>
      <c r="L65" s="387"/>
      <c r="M65" s="388"/>
      <c r="N65" s="335" t="s">
        <v>6</v>
      </c>
      <c r="O65" s="336" t="s">
        <v>110</v>
      </c>
      <c r="P65" s="337" t="s">
        <v>111</v>
      </c>
      <c r="Q65" s="338" t="s">
        <v>238</v>
      </c>
    </row>
    <row r="66" spans="1:17" ht="27.75" customHeight="1" x14ac:dyDescent="0.3">
      <c r="A66" s="400"/>
      <c r="B66" s="403"/>
      <c r="C66" s="405"/>
      <c r="D66" s="405"/>
      <c r="E66" s="405"/>
      <c r="F66" s="389" t="s">
        <v>247</v>
      </c>
      <c r="G66" s="339" t="s">
        <v>9</v>
      </c>
      <c r="H66" s="340" t="s">
        <v>112</v>
      </c>
      <c r="I66" s="340" t="s">
        <v>179</v>
      </c>
      <c r="J66" s="341" t="s">
        <v>180</v>
      </c>
      <c r="K66" s="341" t="s">
        <v>13</v>
      </c>
      <c r="L66" s="341" t="s">
        <v>14</v>
      </c>
      <c r="M66" s="341" t="s">
        <v>181</v>
      </c>
      <c r="N66" s="342" t="s">
        <v>116</v>
      </c>
      <c r="O66" s="341" t="s">
        <v>17</v>
      </c>
      <c r="P66" s="343" t="s">
        <v>182</v>
      </c>
      <c r="Q66" s="344" t="s">
        <v>216</v>
      </c>
    </row>
    <row r="67" spans="1:17" ht="14.1" customHeight="1" x14ac:dyDescent="0.3">
      <c r="A67" s="400"/>
      <c r="B67" s="403"/>
      <c r="C67" s="405"/>
      <c r="D67" s="405"/>
      <c r="E67" s="405"/>
      <c r="F67" s="390"/>
      <c r="G67" s="345" t="s">
        <v>19</v>
      </c>
      <c r="H67" s="345" t="s">
        <v>19</v>
      </c>
      <c r="I67" s="345" t="s">
        <v>19</v>
      </c>
      <c r="J67" s="346" t="s">
        <v>20</v>
      </c>
      <c r="K67" s="346" t="s">
        <v>183</v>
      </c>
      <c r="L67" s="346" t="s">
        <v>184</v>
      </c>
      <c r="M67" s="347" t="s">
        <v>185</v>
      </c>
      <c r="N67" s="347" t="s">
        <v>24</v>
      </c>
      <c r="O67" s="347" t="s">
        <v>122</v>
      </c>
      <c r="P67" s="348" t="s">
        <v>186</v>
      </c>
      <c r="Q67" s="349" t="s">
        <v>237</v>
      </c>
    </row>
    <row r="68" spans="1:17" ht="14.1" customHeight="1" x14ac:dyDescent="0.3">
      <c r="A68" s="400"/>
      <c r="B68" s="148" t="s">
        <v>187</v>
      </c>
      <c r="C68" s="149" t="s">
        <v>188</v>
      </c>
      <c r="D68" s="150" t="s">
        <v>189</v>
      </c>
      <c r="E68" s="150" t="s">
        <v>190</v>
      </c>
      <c r="F68" s="151">
        <v>3588</v>
      </c>
      <c r="G68" s="152">
        <v>841</v>
      </c>
      <c r="H68" s="152">
        <v>114</v>
      </c>
      <c r="I68" s="152">
        <v>67</v>
      </c>
      <c r="J68" s="153">
        <v>5</v>
      </c>
      <c r="K68" s="153">
        <v>6</v>
      </c>
      <c r="L68" s="153">
        <v>4</v>
      </c>
      <c r="M68" s="154">
        <v>-1</v>
      </c>
      <c r="N68" s="155">
        <v>108</v>
      </c>
      <c r="O68" s="156" t="s">
        <v>36</v>
      </c>
      <c r="P68" s="157">
        <v>109</v>
      </c>
      <c r="Q68" s="157">
        <v>20</v>
      </c>
    </row>
    <row r="69" spans="1:17" ht="13.5" customHeight="1" x14ac:dyDescent="0.3">
      <c r="A69" s="400"/>
      <c r="B69" s="158" t="s">
        <v>191</v>
      </c>
      <c r="C69" s="159" t="s">
        <v>192</v>
      </c>
      <c r="D69" s="159" t="s">
        <v>190</v>
      </c>
      <c r="E69" s="159" t="s">
        <v>193</v>
      </c>
      <c r="F69" s="160">
        <v>3286</v>
      </c>
      <c r="G69" s="161">
        <v>1289</v>
      </c>
      <c r="H69" s="162">
        <v>95</v>
      </c>
      <c r="I69" s="161">
        <v>66</v>
      </c>
      <c r="J69" s="163">
        <v>4</v>
      </c>
      <c r="K69" s="163">
        <v>2</v>
      </c>
      <c r="L69" s="163">
        <v>2</v>
      </c>
      <c r="M69" s="164">
        <v>3</v>
      </c>
      <c r="N69" s="165">
        <v>101</v>
      </c>
      <c r="O69" s="166" t="s">
        <v>31</v>
      </c>
      <c r="P69" s="167">
        <v>102</v>
      </c>
      <c r="Q69" s="167">
        <v>20</v>
      </c>
    </row>
    <row r="70" spans="1:17" ht="13.5" customHeight="1" x14ac:dyDescent="0.3">
      <c r="A70" s="400"/>
      <c r="B70" s="168" t="s">
        <v>194</v>
      </c>
      <c r="C70" s="169" t="s">
        <v>195</v>
      </c>
      <c r="D70" s="169" t="s">
        <v>196</v>
      </c>
      <c r="E70" s="169" t="s">
        <v>197</v>
      </c>
      <c r="F70" s="170">
        <v>3553</v>
      </c>
      <c r="G70" s="171">
        <v>1619</v>
      </c>
      <c r="H70" s="171">
        <v>106</v>
      </c>
      <c r="I70" s="171">
        <v>62</v>
      </c>
      <c r="J70" s="172">
        <v>9</v>
      </c>
      <c r="K70" s="172">
        <v>6</v>
      </c>
      <c r="L70" s="172">
        <v>6</v>
      </c>
      <c r="M70" s="173">
        <v>8</v>
      </c>
      <c r="N70" s="174">
        <v>106</v>
      </c>
      <c r="O70" s="175" t="s">
        <v>36</v>
      </c>
      <c r="P70" s="176">
        <v>105</v>
      </c>
      <c r="Q70" s="176">
        <v>20</v>
      </c>
    </row>
    <row r="71" spans="1:17" ht="13.5" customHeight="1" x14ac:dyDescent="0.3">
      <c r="A71" s="400"/>
      <c r="B71" s="25" t="s">
        <v>198</v>
      </c>
      <c r="C71" s="25" t="s">
        <v>199</v>
      </c>
      <c r="D71" s="25" t="s">
        <v>200</v>
      </c>
      <c r="E71" s="25" t="s">
        <v>52</v>
      </c>
      <c r="F71" s="26">
        <v>2846</v>
      </c>
      <c r="G71" s="28">
        <v>652</v>
      </c>
      <c r="H71" s="28">
        <v>6</v>
      </c>
      <c r="I71" s="28">
        <v>34</v>
      </c>
      <c r="J71" s="29">
        <v>4</v>
      </c>
      <c r="K71" s="29">
        <v>4</v>
      </c>
      <c r="L71" s="29">
        <v>4</v>
      </c>
      <c r="M71" s="30">
        <v>1</v>
      </c>
      <c r="N71" s="31">
        <v>106</v>
      </c>
      <c r="O71" s="26" t="s">
        <v>31</v>
      </c>
      <c r="P71" s="32">
        <v>101</v>
      </c>
      <c r="Q71" s="32">
        <v>10</v>
      </c>
    </row>
    <row r="72" spans="1:17" ht="13.5" customHeight="1" x14ac:dyDescent="0.3">
      <c r="A72" s="400"/>
      <c r="B72" s="177" t="s">
        <v>201</v>
      </c>
      <c r="C72" s="149" t="s">
        <v>202</v>
      </c>
      <c r="D72" s="149" t="s">
        <v>203</v>
      </c>
      <c r="E72" s="149" t="s">
        <v>163</v>
      </c>
      <c r="F72" s="178">
        <v>2668</v>
      </c>
      <c r="G72" s="179">
        <v>1205</v>
      </c>
      <c r="H72" s="180">
        <v>12</v>
      </c>
      <c r="I72" s="180">
        <v>34</v>
      </c>
      <c r="J72" s="154">
        <v>0</v>
      </c>
      <c r="K72" s="154">
        <v>0</v>
      </c>
      <c r="L72" s="153">
        <v>6</v>
      </c>
      <c r="M72" s="181">
        <v>-1</v>
      </c>
      <c r="N72" s="182">
        <v>100</v>
      </c>
      <c r="O72" s="183" t="s">
        <v>40</v>
      </c>
      <c r="P72" s="184">
        <v>105</v>
      </c>
      <c r="Q72" s="184">
        <v>5</v>
      </c>
    </row>
    <row r="73" spans="1:17" ht="13.5" customHeight="1" x14ac:dyDescent="0.3">
      <c r="A73" s="400"/>
      <c r="B73" s="158" t="s">
        <v>204</v>
      </c>
      <c r="C73" s="159" t="s">
        <v>205</v>
      </c>
      <c r="D73" s="159" t="s">
        <v>206</v>
      </c>
      <c r="E73" s="185" t="s">
        <v>207</v>
      </c>
      <c r="F73" s="186">
        <v>2913</v>
      </c>
      <c r="G73" s="187">
        <v>837</v>
      </c>
      <c r="H73" s="187">
        <v>48</v>
      </c>
      <c r="I73" s="188">
        <v>54</v>
      </c>
      <c r="J73" s="189">
        <v>0</v>
      </c>
      <c r="K73" s="189">
        <v>-1</v>
      </c>
      <c r="L73" s="189">
        <v>1</v>
      </c>
      <c r="M73" s="190">
        <v>3</v>
      </c>
      <c r="N73" s="191">
        <v>101</v>
      </c>
      <c r="O73" s="192" t="s">
        <v>36</v>
      </c>
      <c r="P73" s="193">
        <v>102</v>
      </c>
      <c r="Q73" s="193">
        <v>5</v>
      </c>
    </row>
    <row r="74" spans="1:17" ht="13.5" customHeight="1" thickBot="1" x14ac:dyDescent="0.35">
      <c r="A74" s="401"/>
      <c r="B74" s="276" t="s">
        <v>208</v>
      </c>
      <c r="C74" s="277" t="s">
        <v>209</v>
      </c>
      <c r="D74" s="277" t="s">
        <v>163</v>
      </c>
      <c r="E74" s="278" t="s">
        <v>175</v>
      </c>
      <c r="F74" s="279">
        <v>2486</v>
      </c>
      <c r="G74" s="280">
        <v>1113</v>
      </c>
      <c r="H74" s="281">
        <v>24</v>
      </c>
      <c r="I74" s="281">
        <v>20</v>
      </c>
      <c r="J74" s="282">
        <v>1</v>
      </c>
      <c r="K74" s="282">
        <v>-1</v>
      </c>
      <c r="L74" s="282">
        <v>-1</v>
      </c>
      <c r="M74" s="283">
        <v>6</v>
      </c>
      <c r="N74" s="284">
        <v>103</v>
      </c>
      <c r="O74" s="285" t="s">
        <v>31</v>
      </c>
      <c r="P74" s="286">
        <v>100</v>
      </c>
      <c r="Q74" s="286">
        <v>5</v>
      </c>
    </row>
    <row r="75" spans="1:17" ht="16.5" customHeight="1" thickTop="1" x14ac:dyDescent="0.3">
      <c r="A75" s="33"/>
      <c r="F75" s="22"/>
      <c r="G75" s="22"/>
      <c r="H75" s="22"/>
      <c r="I75" s="22"/>
      <c r="J75" s="24"/>
      <c r="K75" s="24"/>
      <c r="L75" s="24"/>
      <c r="M75" s="24"/>
      <c r="N75" s="24"/>
      <c r="O75" s="24" t="s">
        <v>210</v>
      </c>
      <c r="P75" s="24"/>
      <c r="Q75" s="24"/>
    </row>
    <row r="76" spans="1:17" ht="13.5" customHeight="1" x14ac:dyDescent="0.3">
      <c r="A76" s="33"/>
      <c r="B76" s="21" t="s">
        <v>211</v>
      </c>
      <c r="C76" s="21"/>
      <c r="D76" s="21"/>
      <c r="E76" s="34" t="s">
        <v>212</v>
      </c>
      <c r="F76" s="34"/>
      <c r="G76" s="34"/>
      <c r="H76" s="22"/>
      <c r="I76" s="22"/>
      <c r="J76" s="24"/>
      <c r="K76" s="21" t="s">
        <v>213</v>
      </c>
      <c r="L76" s="21"/>
      <c r="M76" s="24"/>
      <c r="N76" s="21"/>
      <c r="O76" s="24"/>
      <c r="P76" s="24"/>
      <c r="Q76" s="24"/>
    </row>
    <row r="77" spans="1:17" x14ac:dyDescent="0.3">
      <c r="A77" s="33"/>
      <c r="B77" s="21"/>
      <c r="C77" s="21"/>
      <c r="D77" s="21"/>
      <c r="E77" s="21"/>
      <c r="F77" s="22"/>
      <c r="G77" s="22"/>
      <c r="H77" s="22"/>
      <c r="I77" s="22"/>
      <c r="J77" s="24"/>
      <c r="K77" s="24"/>
      <c r="L77" s="24"/>
      <c r="M77" s="24"/>
      <c r="N77" s="24"/>
      <c r="O77" s="24"/>
      <c r="P77" s="24"/>
      <c r="Q77" s="24"/>
    </row>
    <row r="78" spans="1:17" ht="12.75" customHeight="1" x14ac:dyDescent="0.3">
      <c r="A78" s="33"/>
      <c r="B78" s="21"/>
      <c r="C78" s="21"/>
      <c r="D78" s="21"/>
      <c r="E78" s="21"/>
      <c r="F78" s="22"/>
      <c r="G78" s="22"/>
      <c r="H78" s="22"/>
      <c r="I78" s="22"/>
      <c r="J78" s="24"/>
      <c r="K78" s="24"/>
      <c r="L78" s="24"/>
      <c r="M78" s="24"/>
      <c r="N78" s="24"/>
      <c r="O78" s="24"/>
      <c r="P78" s="24"/>
      <c r="Q78" s="24"/>
    </row>
  </sheetData>
  <mergeCells count="21">
    <mergeCell ref="A65:A74"/>
    <mergeCell ref="B65:B67"/>
    <mergeCell ref="C65:C67"/>
    <mergeCell ref="D65:D67"/>
    <mergeCell ref="E65:E67"/>
    <mergeCell ref="G65:M65"/>
    <mergeCell ref="F66:F67"/>
    <mergeCell ref="B45:B47"/>
    <mergeCell ref="C45:C47"/>
    <mergeCell ref="D45:D47"/>
    <mergeCell ref="E45:E47"/>
    <mergeCell ref="G45:L45"/>
    <mergeCell ref="F46:F47"/>
    <mergeCell ref="G8:M8"/>
    <mergeCell ref="F9:F10"/>
    <mergeCell ref="A45:A63"/>
    <mergeCell ref="A8:A43"/>
    <mergeCell ref="B8:B10"/>
    <mergeCell ref="C8:C10"/>
    <mergeCell ref="D8:D10"/>
    <mergeCell ref="E8:E10"/>
  </mergeCells>
  <phoneticPr fontId="2" type="noConversion"/>
  <printOptions horizontalCentered="1"/>
  <pageMargins left="0.11811023622047245" right="0.11811023622047245" top="0.98425196850393704" bottom="0.55118110236220474" header="0.51181102362204722" footer="0.51181102362204722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씨수소총괄표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서다희</dc:creator>
  <cp:lastModifiedBy>우경미</cp:lastModifiedBy>
  <cp:lastPrinted>2023-04-18T06:59:45Z</cp:lastPrinted>
  <dcterms:created xsi:type="dcterms:W3CDTF">2023-02-02T07:21:24Z</dcterms:created>
  <dcterms:modified xsi:type="dcterms:W3CDTF">2023-11-02T04:08:58Z</dcterms:modified>
</cp:coreProperties>
</file>